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LVC_odstraneni nanosu_6 VD\C_Podklady TDS\VZ_realizace - SFDI\Soupis praci\"/>
    </mc:Choice>
  </mc:AlternateContent>
  <bookViews>
    <workbookView xWindow="0" yWindow="0" windowWidth="38400" windowHeight="16980"/>
  </bookViews>
  <sheets>
    <sheet name="Rekapitulace stavby" sheetId="1" r:id="rId1"/>
    <sheet name="SO 01 - VD Velký Osek - DPK" sheetId="2" r:id="rId2"/>
    <sheet name="SO 02 - VD Velký Osek- HPK" sheetId="3" r:id="rId3"/>
    <sheet name="VON - Vedlejší a ostatní ..." sheetId="4" r:id="rId4"/>
  </sheets>
  <definedNames>
    <definedName name="_xlnm._FilterDatabase" localSheetId="1" hidden="1">'SO 01 - VD Velký Osek - DPK'!$C$79:$K$84</definedName>
    <definedName name="_xlnm._FilterDatabase" localSheetId="2" hidden="1">'SO 02 - VD Velký Osek- HPK'!$C$80:$K$92</definedName>
    <definedName name="_xlnm._FilterDatabase" localSheetId="3" hidden="1">'VON - Vedlejší a ostatní ...'!$C$83:$K$106</definedName>
    <definedName name="_xlnm.Print_Titles" localSheetId="0">'Rekapitulace stavby'!$52:$52</definedName>
    <definedName name="_xlnm.Print_Titles" localSheetId="1">'SO 01 - VD Velký Osek - DPK'!$79:$79</definedName>
    <definedName name="_xlnm.Print_Titles" localSheetId="2">'SO 02 - VD Velký Osek- HPK'!$80:$80</definedName>
    <definedName name="_xlnm.Print_Titles" localSheetId="3">'VON - Vedlejší a ostatní ...'!$83:$83</definedName>
    <definedName name="_xlnm.Print_Area" localSheetId="0">'Rekapitulace stavby'!$D$4:$AO$36,'Rekapitulace stavby'!$C$42:$AQ$58</definedName>
    <definedName name="_xlnm.Print_Area" localSheetId="1">'SO 01 - VD Velký Osek - DPK'!$C$4:$J$39,'SO 01 - VD Velký Osek - DPK'!$C$45:$J$61,'SO 01 - VD Velký Osek - DPK'!$C$67:$K$84</definedName>
    <definedName name="_xlnm.Print_Area" localSheetId="2">'SO 02 - VD Velký Osek- HPK'!$C$4:$J$39,'SO 02 - VD Velký Osek- HPK'!$C$45:$J$62,'SO 02 - VD Velký Osek- HPK'!$C$68:$K$92</definedName>
    <definedName name="_xlnm.Print_Area" localSheetId="3">'VON - Vedlejší a ostatní ...'!$C$4:$J$39,'VON - Vedlejší a ostatní ...'!$C$45:$J$65,'VON - Vedlejší a ostatní ...'!$C$71:$K$106</definedName>
  </definedNames>
  <calcPr calcId="162913" iterateCount="1"/>
</workbook>
</file>

<file path=xl/calcChain.xml><?xml version="1.0" encoding="utf-8"?>
<calcChain xmlns="http://schemas.openxmlformats.org/spreadsheetml/2006/main">
  <c r="J97" i="2" l="1"/>
  <c r="J96" i="2" s="1"/>
  <c r="AG61" i="1" s="1"/>
  <c r="BK91" i="2"/>
  <c r="BI91" i="2"/>
  <c r="BH91" i="2"/>
  <c r="BF91" i="2"/>
  <c r="BE91" i="2"/>
  <c r="T91" i="2"/>
  <c r="R91" i="2"/>
  <c r="P91" i="2"/>
  <c r="J91" i="2"/>
  <c r="BG91" i="2" s="1"/>
  <c r="BK88" i="2"/>
  <c r="BI88" i="2"/>
  <c r="BH88" i="2"/>
  <c r="BG88" i="2"/>
  <c r="BF88" i="2"/>
  <c r="BE88" i="2"/>
  <c r="T88" i="2"/>
  <c r="R88" i="2"/>
  <c r="P88" i="2"/>
  <c r="J88" i="2"/>
  <c r="BK85" i="2"/>
  <c r="BI85" i="2"/>
  <c r="BH85" i="2"/>
  <c r="BF85" i="2"/>
  <c r="BE85" i="2"/>
  <c r="T85" i="2"/>
  <c r="T81" i="2" s="1"/>
  <c r="T80" i="2" s="1"/>
  <c r="R85" i="2"/>
  <c r="R81" i="2" s="1"/>
  <c r="R80" i="2" s="1"/>
  <c r="P85" i="2"/>
  <c r="P81" i="2" s="1"/>
  <c r="P80" i="2" s="1"/>
  <c r="J85" i="2"/>
  <c r="BG85" i="2" s="1"/>
  <c r="BK82" i="2"/>
  <c r="BI82" i="2"/>
  <c r="BH82" i="2"/>
  <c r="BF82" i="2"/>
  <c r="BE82" i="2"/>
  <c r="T82" i="2"/>
  <c r="R82" i="2"/>
  <c r="P82" i="2"/>
  <c r="J82" i="2"/>
  <c r="BG82" i="2" s="1"/>
  <c r="BK81" i="2" l="1"/>
  <c r="J81" i="2"/>
  <c r="BK80" i="2"/>
  <c r="J80" i="2" s="1"/>
  <c r="J90" i="3" l="1"/>
  <c r="J87" i="3"/>
  <c r="J84" i="3"/>
  <c r="J96" i="3"/>
  <c r="J95" i="3" s="1"/>
  <c r="AG62" i="1" s="1"/>
  <c r="AG60" i="1" s="1"/>
  <c r="J83" i="3" l="1"/>
  <c r="J37" i="4"/>
  <c r="J36" i="4"/>
  <c r="AY57" i="1" s="1"/>
  <c r="J35" i="4"/>
  <c r="AX57" i="1"/>
  <c r="BI104" i="4"/>
  <c r="BH104" i="4"/>
  <c r="BF104" i="4"/>
  <c r="BE104" i="4"/>
  <c r="T104" i="4"/>
  <c r="T103" i="4" s="1"/>
  <c r="R104" i="4"/>
  <c r="R103" i="4" s="1"/>
  <c r="P104" i="4"/>
  <c r="P103" i="4" s="1"/>
  <c r="BI101" i="4"/>
  <c r="BH101" i="4"/>
  <c r="BF101" i="4"/>
  <c r="BE101" i="4"/>
  <c r="T101" i="4"/>
  <c r="T100" i="4"/>
  <c r="R101" i="4"/>
  <c r="R100" i="4" s="1"/>
  <c r="P101" i="4"/>
  <c r="P100" i="4"/>
  <c r="BI97" i="4"/>
  <c r="BH97" i="4"/>
  <c r="BF97" i="4"/>
  <c r="BE97" i="4"/>
  <c r="T97" i="4"/>
  <c r="R97" i="4"/>
  <c r="P97" i="4"/>
  <c r="BI95" i="4"/>
  <c r="BH95" i="4"/>
  <c r="BF95" i="4"/>
  <c r="BE95" i="4"/>
  <c r="T95" i="4"/>
  <c r="R95" i="4"/>
  <c r="P95" i="4"/>
  <c r="BI93" i="4"/>
  <c r="BH93" i="4"/>
  <c r="BF93" i="4"/>
  <c r="BE93" i="4"/>
  <c r="T93" i="4"/>
  <c r="R93" i="4"/>
  <c r="P93" i="4"/>
  <c r="BI87" i="4"/>
  <c r="BH87" i="4"/>
  <c r="BF87" i="4"/>
  <c r="BE87" i="4"/>
  <c r="T87" i="4"/>
  <c r="T86" i="4"/>
  <c r="R87" i="4"/>
  <c r="R86" i="4"/>
  <c r="P87" i="4"/>
  <c r="P86" i="4" s="1"/>
  <c r="J81" i="4"/>
  <c r="J80" i="4"/>
  <c r="F80" i="4"/>
  <c r="F78" i="4"/>
  <c r="E76" i="4"/>
  <c r="J55" i="4"/>
  <c r="J54" i="4"/>
  <c r="F54" i="4"/>
  <c r="F52" i="4"/>
  <c r="E50" i="4"/>
  <c r="J18" i="4"/>
  <c r="E18" i="4"/>
  <c r="F81" i="4"/>
  <c r="J17" i="4"/>
  <c r="J78" i="4"/>
  <c r="E7" i="4"/>
  <c r="E74" i="4" s="1"/>
  <c r="J37" i="3"/>
  <c r="J36" i="3"/>
  <c r="AY56" i="1"/>
  <c r="J35" i="3"/>
  <c r="AX56" i="1" s="1"/>
  <c r="BI90" i="3"/>
  <c r="BH90" i="3"/>
  <c r="BF90" i="3"/>
  <c r="BE90" i="3"/>
  <c r="T90" i="3"/>
  <c r="R90" i="3"/>
  <c r="P90" i="3"/>
  <c r="BI87" i="3"/>
  <c r="BH87" i="3"/>
  <c r="BF87" i="3"/>
  <c r="BE87" i="3"/>
  <c r="T87" i="3"/>
  <c r="R87" i="3"/>
  <c r="P87" i="3"/>
  <c r="BI84" i="3"/>
  <c r="BH84" i="3"/>
  <c r="BF84" i="3"/>
  <c r="BE84" i="3"/>
  <c r="T84" i="3"/>
  <c r="R84" i="3"/>
  <c r="P84" i="3"/>
  <c r="J78" i="3"/>
  <c r="J77" i="3"/>
  <c r="F77" i="3"/>
  <c r="F75" i="3"/>
  <c r="E73" i="3"/>
  <c r="J54" i="3"/>
  <c r="F54" i="3"/>
  <c r="F52" i="3"/>
  <c r="E50" i="3"/>
  <c r="J18" i="3"/>
  <c r="E18" i="3"/>
  <c r="F78" i="3" s="1"/>
  <c r="J17" i="3"/>
  <c r="J75" i="3"/>
  <c r="E7" i="3"/>
  <c r="E71" i="3" s="1"/>
  <c r="J37" i="2"/>
  <c r="J36" i="2"/>
  <c r="AY55" i="1"/>
  <c r="J35" i="2"/>
  <c r="AX55" i="1"/>
  <c r="F37" i="2"/>
  <c r="BD55" i="1" s="1"/>
  <c r="F36" i="2"/>
  <c r="BC55" i="1" s="1"/>
  <c r="J34" i="2"/>
  <c r="AW55" i="1" s="1"/>
  <c r="J33" i="2"/>
  <c r="AV55" i="1" s="1"/>
  <c r="AU55" i="1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J17" i="2"/>
  <c r="J74" i="2"/>
  <c r="E7" i="2"/>
  <c r="E70" i="2" s="1"/>
  <c r="L50" i="1"/>
  <c r="AM50" i="1"/>
  <c r="AM49" i="1"/>
  <c r="L49" i="1"/>
  <c r="AM47" i="1"/>
  <c r="L47" i="1"/>
  <c r="L45" i="1"/>
  <c r="L44" i="1"/>
  <c r="AS54" i="1"/>
  <c r="BK90" i="3"/>
  <c r="BK87" i="3"/>
  <c r="BK84" i="3"/>
  <c r="BK104" i="4"/>
  <c r="J104" i="4"/>
  <c r="BK101" i="4"/>
  <c r="J101" i="4"/>
  <c r="BK97" i="4"/>
  <c r="J97" i="4"/>
  <c r="BK95" i="4"/>
  <c r="J95" i="4"/>
  <c r="BK93" i="4"/>
  <c r="J93" i="4"/>
  <c r="BK87" i="4"/>
  <c r="J87" i="4"/>
  <c r="BK83" i="3" l="1"/>
  <c r="J61" i="3" s="1"/>
  <c r="P83" i="3"/>
  <c r="P82" i="3"/>
  <c r="P81" i="3" s="1"/>
  <c r="AU56" i="1" s="1"/>
  <c r="R83" i="3"/>
  <c r="R82" i="3"/>
  <c r="R81" i="3" s="1"/>
  <c r="T83" i="3"/>
  <c r="T82" i="3"/>
  <c r="T81" i="3" s="1"/>
  <c r="BK92" i="4"/>
  <c r="J92" i="4" s="1"/>
  <c r="J62" i="4" s="1"/>
  <c r="P92" i="4"/>
  <c r="P85" i="4" s="1"/>
  <c r="P84" i="4" s="1"/>
  <c r="AU57" i="1" s="1"/>
  <c r="R92" i="4"/>
  <c r="R85" i="4"/>
  <c r="R84" i="4" s="1"/>
  <c r="T92" i="4"/>
  <c r="T85" i="4"/>
  <c r="T84" i="4"/>
  <c r="J60" i="2"/>
  <c r="BK86" i="4"/>
  <c r="J86" i="4" s="1"/>
  <c r="J61" i="4" s="1"/>
  <c r="BK100" i="4"/>
  <c r="J100" i="4" s="1"/>
  <c r="J63" i="4" s="1"/>
  <c r="BK103" i="4"/>
  <c r="J103" i="4"/>
  <c r="J64" i="4"/>
  <c r="E48" i="4"/>
  <c r="J52" i="4"/>
  <c r="F55" i="4"/>
  <c r="BG87" i="4"/>
  <c r="BG93" i="4"/>
  <c r="BG95" i="4"/>
  <c r="BG97" i="4"/>
  <c r="BG101" i="4"/>
  <c r="BG104" i="4"/>
  <c r="E48" i="3"/>
  <c r="J52" i="3"/>
  <c r="F55" i="3"/>
  <c r="BG84" i="3"/>
  <c r="BG87" i="3"/>
  <c r="BG90" i="3"/>
  <c r="E48" i="2"/>
  <c r="J52" i="2"/>
  <c r="F55" i="2"/>
  <c r="F35" i="2"/>
  <c r="BB55" i="1" s="1"/>
  <c r="AT55" i="1"/>
  <c r="F33" i="2"/>
  <c r="AZ55" i="1" s="1"/>
  <c r="F34" i="2"/>
  <c r="BA55" i="1" s="1"/>
  <c r="F33" i="3"/>
  <c r="AZ56" i="1" s="1"/>
  <c r="J33" i="3"/>
  <c r="AV56" i="1" s="1"/>
  <c r="F34" i="3"/>
  <c r="BA56" i="1" s="1"/>
  <c r="J34" i="3"/>
  <c r="AW56" i="1" s="1"/>
  <c r="F36" i="3"/>
  <c r="BC56" i="1" s="1"/>
  <c r="F37" i="3"/>
  <c r="BD56" i="1" s="1"/>
  <c r="F33" i="4"/>
  <c r="AZ57" i="1" s="1"/>
  <c r="J33" i="4"/>
  <c r="AV57" i="1" s="1"/>
  <c r="F34" i="4"/>
  <c r="BA57" i="1" s="1"/>
  <c r="J34" i="4"/>
  <c r="AW57" i="1" s="1"/>
  <c r="F36" i="4"/>
  <c r="BC57" i="1" s="1"/>
  <c r="F37" i="4"/>
  <c r="BD57" i="1" s="1"/>
  <c r="BK82" i="3" l="1"/>
  <c r="J82" i="3" s="1"/>
  <c r="J81" i="3" s="1"/>
  <c r="AG57" i="1" s="1"/>
  <c r="J60" i="3"/>
  <c r="BK85" i="4"/>
  <c r="J85" i="4" s="1"/>
  <c r="J60" i="4" s="1"/>
  <c r="AU54" i="1"/>
  <c r="AT56" i="1"/>
  <c r="F35" i="3"/>
  <c r="BB56" i="1" s="1"/>
  <c r="BD54" i="1"/>
  <c r="W33" i="1" s="1"/>
  <c r="BC54" i="1"/>
  <c r="W32" i="1" s="1"/>
  <c r="AT57" i="1"/>
  <c r="F35" i="4"/>
  <c r="BB57" i="1" s="1"/>
  <c r="BA54" i="1"/>
  <c r="W30" i="1" s="1"/>
  <c r="AZ54" i="1"/>
  <c r="W29" i="1" s="1"/>
  <c r="AG56" i="1" l="1"/>
  <c r="J59" i="2"/>
  <c r="BK81" i="3"/>
  <c r="J59" i="3"/>
  <c r="BK84" i="4"/>
  <c r="J84" i="4"/>
  <c r="AG58" i="1" s="1"/>
  <c r="J59" i="4"/>
  <c r="J30" i="2"/>
  <c r="BB54" i="1"/>
  <c r="W31" i="1" s="1"/>
  <c r="AY54" i="1"/>
  <c r="AW54" i="1"/>
  <c r="AK30" i="1" s="1"/>
  <c r="AV54" i="1"/>
  <c r="AK29" i="1" s="1"/>
  <c r="AG55" i="1" l="1"/>
  <c r="AI54" i="1" s="1"/>
  <c r="J39" i="2"/>
  <c r="J30" i="4"/>
  <c r="J30" i="3"/>
  <c r="J39" i="3" s="1"/>
  <c r="AX54" i="1"/>
  <c r="AT54" i="1"/>
  <c r="J39" i="4" l="1"/>
  <c r="AK26" i="1"/>
  <c r="AK35" i="1"/>
</calcChain>
</file>

<file path=xl/sharedStrings.xml><?xml version="1.0" encoding="utf-8"?>
<sst xmlns="http://schemas.openxmlformats.org/spreadsheetml/2006/main" count="936" uniqueCount="198">
  <si>
    <t>Export Komplet</t>
  </si>
  <si>
    <t>VZ</t>
  </si>
  <si>
    <t>2.0</t>
  </si>
  <si>
    <t>ZAMOK</t>
  </si>
  <si>
    <t>False</t>
  </si>
  <si>
    <t>{752f0e41-ac16-4781-8a1b-4f8041b149b2}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</si>
  <si>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</si>
  <si>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</si>
  <si>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</si>
  <si>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</si>
  <si>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</si>
  <si>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</si>
  <si>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</si>
  <si>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139241005</t>
  </si>
  <si>
    <t>Stavba:</t>
  </si>
  <si>
    <t>VD Velký Osek, odstranění nánosů pro obnovení plavby</t>
  </si>
  <si>
    <t>KSO:</t>
  </si>
  <si>
    <t/>
  </si>
  <si>
    <t>CC-CZ:</t>
  </si>
  <si>
    <t>Místo:</t>
  </si>
  <si>
    <t>VD Brandýs nad Labem</t>
  </si>
  <si>
    <t>Datum: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</si>
  <si>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</si>
  <si>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</si>
  <si>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</si>
  <si>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</si>
  <si>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</si>
  <si>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</si>
  <si>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</si>
  <si>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</si>
  <si>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</si>
  <si>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</si>
  <si>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</si>
  <si>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</si>
  <si>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</si>
  <si>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</si>
  <si>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</si>
  <si>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</si>
  <si>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</si>
  <si>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</si>
  <si>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</si>
  <si>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</si>
  <si>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</si>
  <si>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</si>
  <si>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</si>
  <si>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</si>
  <si>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</si>
  <si>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</si>
  <si>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</si>
  <si>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</si>
  <si>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</si>
  <si>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</si>
  <si>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</si>
  <si>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</si>
  <si>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</si>
  <si>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</si>
  <si>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</si>
  <si>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</si>
  <si>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</si>
  <si>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</si>
  <si>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</si>
  <si>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</si>
  <si>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</si>
  <si>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</si>
  <si>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</si>
  <si>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</si>
  <si>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</si>
  <si>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</si>
  <si>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</si>
  <si>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</si>
  <si>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</si>
  <si>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</si>
  <si>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</si>
  <si>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</si>
  <si>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VD Velký Osek - DPK</t>
  </si>
  <si>
    <t>1</t>
  </si>
  <si>
    <t>{0043ff93-2fab-40e8-9a85-6f588335b83e}</t>
  </si>
  <si>
    <t>833</t>
  </si>
  <si>
    <t>2</t>
  </si>
  <si>
    <t>SO 02</t>
  </si>
  <si>
    <t>{901f2ad0-27fa-4276-bb75-93c89d10db0b}</t>
  </si>
  <si>
    <t>VON</t>
  </si>
  <si>
    <t>Vedlejší a ostatní náklady</t>
  </si>
  <si>
    <t>{c7e872d6-bbfa-4948-ad5b-099a9c0b7fd0}</t>
  </si>
  <si>
    <t>833 35</t>
  </si>
  <si>
    <t>KRYCÍ LIST SOUPISU PRACÍ</t>
  </si>
  <si>
    <t>Objekt:</t>
  </si>
  <si>
    <t>SO 01 - VD Velký Osek - DPK</t>
  </si>
  <si>
    <t>Labe</t>
  </si>
  <si>
    <t>Povodí Labe, státní podnik, OIČ, Hradec Králové</t>
  </si>
  <si>
    <t>Ing. Eva Morkesová</t>
  </si>
  <si>
    <t>Soupis prací je sestaven s využitím Cenové soustavy ÚRS 2024/I.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</si>
  <si>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REKAPITULACE ČLENĚNÍ SOUPISU PRACÍ</t>
  </si>
  <si>
    <t>Kód dílu - Popis</t>
  </si>
  <si>
    <t>Cena celkem [CZK]</t>
  </si>
  <si>
    <t>-1</t>
  </si>
  <si>
    <t>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</si>
  <si>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</si>
  <si>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</si>
  <si>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</si>
  <si>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</si>
  <si>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</si>
  <si>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</si>
  <si>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</si>
  <si>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</si>
  <si>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</si>
  <si>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</si>
  <si>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</si>
  <si>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</si>
  <si>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</si>
  <si>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</si>
  <si>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</si>
  <si>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</si>
  <si>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127253115R</t>
  </si>
  <si>
    <t>m3</t>
  </si>
  <si>
    <t>4</t>
  </si>
  <si>
    <t>VV</t>
  </si>
  <si>
    <t>přesunutí nánosů mechanizací z plavební dráhy do depresí v rámci dolního plavebního kanálu VD (zasypání výmolů ve dně)</t>
  </si>
  <si>
    <t>SO 02 - VD Velký Osek- HPK</t>
  </si>
  <si>
    <t>215</t>
  </si>
  <si>
    <t>HSV - Práce a dodávky HSV</t>
  </si>
  <si>
    <t xml:space="preserve">    1 - Zemní práce</t>
  </si>
  <si>
    <t>HSV</t>
  </si>
  <si>
    <t>Práce a dodávky HSV</t>
  </si>
  <si>
    <t>127751111</t>
  </si>
  <si>
    <t>Vykopávky pod vodou strojně na hloubku do 5 m pod projektem stanovenou hladinou vody v horninách třídy těžitelnosti I a II skupiny 1 až 4</t>
  </si>
  <si>
    <t>25655137</t>
  </si>
  <si>
    <t>vytěžení materiálu ze dna koryta</t>
  </si>
  <si>
    <t>17120123R20</t>
  </si>
  <si>
    <t>Přemístění vytěženého materiálu po vodě včetně vyložení na břeh, ev. přeložení na auto, dopravy k meziskládce, uložení a případného poplatku za uložení na meziskládce pro vysáknutí</t>
  </si>
  <si>
    <t>1509507277</t>
  </si>
  <si>
    <t>odvoz vytěženého materiálu na meziskládku</t>
  </si>
  <si>
    <t>3</t>
  </si>
  <si>
    <t>1712012R6</t>
  </si>
  <si>
    <t>Likvidace zeminy a kamení včetně naložení, dopravy, uložení a případného poplatku za uložení</t>
  </si>
  <si>
    <t>1187685276</t>
  </si>
  <si>
    <t xml:space="preserve">likvidace v souladu se zákonem č. 541/2020 Sb., o odpadech a jeho prováděcími předpisy 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</si>
  <si>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</si>
  <si>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</si>
  <si>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</si>
  <si>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</si>
  <si>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</si>
  <si>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</si>
  <si>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</si>
  <si>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</si>
  <si>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</si>
  <si>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</si>
  <si>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</si>
  <si>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</si>
  <si>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</si>
  <si>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</si>
  <si>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1868234814</t>
  </si>
  <si>
    <t>- kompletní zařízení staveniště - nezbytné zázemí bude zřízeno na příslušných plavidlech stavby, zařízení staveniště v místě mezideponie, atd.</t>
  </si>
  <si>
    <t>- provedení opatření proti znečištění ropnými látkami a jinými podobnými produkty</t>
  </si>
  <si>
    <t>provedení takových opatření, aby nebyly překročeny limity prašnosti a hlučnosti dané obecně závaznou vyhláškou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</si>
  <si>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</si>
  <si>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</si>
  <si>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</si>
  <si>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</si>
  <si>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</si>
  <si>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1872726622</t>
  </si>
  <si>
    <t>0221</t>
  </si>
  <si>
    <t>Zpracování povodňového plánu stavby dle §71 zákona č. 254/2001 Sb. včetně zajištění schválení příslušnými orgány správy a Povodím Labe, státní podnik</t>
  </si>
  <si>
    <t>-1703603659</t>
  </si>
  <si>
    <t>023</t>
  </si>
  <si>
    <t>Vypracování projektu skutečného provedení díla</t>
  </si>
  <si>
    <t>-2055070930</t>
  </si>
  <si>
    <t>03</t>
  </si>
  <si>
    <t>Geodetické práce a vytýčení - ostatní náklady</t>
  </si>
  <si>
    <t>5</t>
  </si>
  <si>
    <t>035</t>
  </si>
  <si>
    <t>Zajištění veškerých geodetických prací souvisejících s realizací díla</t>
  </si>
  <si>
    <t>262144</t>
  </si>
  <si>
    <t>-1013104112</t>
  </si>
  <si>
    <t>09</t>
  </si>
  <si>
    <t>Ostatní náklady</t>
  </si>
  <si>
    <t>6</t>
  </si>
  <si>
    <t>0009R</t>
  </si>
  <si>
    <t>Zajištění ekologicko-biologického dozoru po dobu stavby</t>
  </si>
  <si>
    <t>24088510</t>
  </si>
  <si>
    <t>monitoring organismů, odborný záchrannný transfer rostlin a živočichů v rámci lokality</t>
  </si>
  <si>
    <t>Celkové náklady</t>
  </si>
  <si>
    <t>Stavební náklady celkem</t>
  </si>
  <si>
    <t>Výzisk celkem</t>
  </si>
  <si>
    <t>VD Velký Osek - HPK</t>
  </si>
  <si>
    <t>V případě likvidace sedimentu jako odpadu v souladu s legislativou uchazeč uvede jednotkovou cenu v položce č. 3. 
Pokud bude sediment odkoupen jako říční materiál, vyplní uchazeč místo toho položku č. 4. Současné vyplnění obou položek není přípustné.</t>
  </si>
  <si>
    <t>R</t>
  </si>
  <si>
    <t>Odkup vyzískaného říčního materiálu</t>
  </si>
  <si>
    <t>Vykopávky pod vodou s vodorovným přemístěním výkopku a jeho složením v hloubce do 6 m pod projektem stanovenou pracovní hladinou vody v hornině třídy těžitelnosti I skupiny 1 až 3</t>
  </si>
  <si>
    <t>127751112</t>
  </si>
  <si>
    <t>vytěžení materiálu ze dna koryta (odpočet materiálu do depresí)</t>
  </si>
  <si>
    <t>V případě likvidace sedimentu jako odpadu v souladu s legislativou uchazeč uvede jednotkovou cenu v položce č. 4. 
Pokud bude sediment odkoupen jako říční materiál, vyplní uchazeč místo toho položku č. 5. Současné vyplnění obou položek není přípustné.</t>
  </si>
  <si>
    <t>106221530</t>
  </si>
  <si>
    <t>-656230755</t>
  </si>
  <si>
    <t>551450975</t>
  </si>
  <si>
    <t>-153989303</t>
  </si>
  <si>
    <t>1600-1200</t>
  </si>
  <si>
    <t>2 paré v tištěné podobě + 1 x v elektronické formě ve formátu PDF (textová část a fotodokumentace)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</si>
</sst>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6"/>
      <color rgb="FF960000"/>
      <name val="Arial CE"/>
    </font>
    <font>
      <sz val="16"/>
      <name val="Arial CE"/>
    </font>
    <font>
      <b/>
      <sz val="11"/>
      <color rgb="FFFF0000"/>
      <name val="Arial CE"/>
      <charset val="238"/>
    </font>
    <font>
      <sz val="9"/>
      <color rgb="FF50505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/>
      <top style="thin">
        <color rgb="FF00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hair">
        <color rgb="FF969696"/>
      </left>
      <right style="thick">
        <color rgb="FFFF0000"/>
      </right>
      <top style="hair">
        <color rgb="FF969696"/>
      </top>
      <bottom style="hair">
        <color rgb="FF969696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20" fillId="4" borderId="24" xfId="0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4" fillId="0" borderId="1" xfId="0" applyFont="1" applyBorder="1" applyAlignment="1" applyProtection="1">
      <alignment horizontal="left" vertical="center"/>
    </xf>
    <xf numFmtId="0" fontId="35" fillId="0" borderId="1" xfId="0" applyFont="1" applyBorder="1" applyAlignment="1" applyProtection="1">
      <alignment vertical="center"/>
    </xf>
    <xf numFmtId="0" fontId="4" fillId="0" borderId="1" xfId="0" applyFont="1" applyBorder="1" applyAlignment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22" fillId="0" borderId="1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24" fillId="0" borderId="1" xfId="1" applyFont="1" applyBorder="1" applyAlignment="1">
      <alignment horizontal="center" vertical="center"/>
    </xf>
    <xf numFmtId="0" fontId="25" fillId="0" borderId="1" xfId="0" applyFont="1" applyBorder="1" applyAlignment="1" applyProtection="1">
      <alignment vertical="center"/>
    </xf>
    <xf numFmtId="0" fontId="26" fillId="0" borderId="1" xfId="0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center" wrapText="1"/>
    </xf>
    <xf numFmtId="4" fontId="26" fillId="0" borderId="1" xfId="0" applyNumberFormat="1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9" fillId="0" borderId="27" xfId="0" applyFont="1" applyBorder="1" applyAlignment="1" applyProtection="1">
      <alignment vertical="center"/>
    </xf>
    <xf numFmtId="0" fontId="9" fillId="0" borderId="29" xfId="0" applyFont="1" applyBorder="1" applyAlignment="1" applyProtection="1">
      <alignment vertical="center"/>
    </xf>
    <xf numFmtId="0" fontId="22" fillId="0" borderId="30" xfId="0" applyFont="1" applyBorder="1" applyAlignment="1" applyProtection="1">
      <alignment horizontal="left" vertical="center"/>
    </xf>
    <xf numFmtId="0" fontId="0" fillId="0" borderId="30" xfId="0" applyFont="1" applyBorder="1" applyAlignment="1" applyProtection="1">
      <alignment vertical="center"/>
    </xf>
    <xf numFmtId="4" fontId="22" fillId="0" borderId="30" xfId="0" applyNumberFormat="1" applyFont="1" applyBorder="1" applyAlignment="1" applyProtection="1"/>
    <xf numFmtId="0" fontId="9" fillId="0" borderId="31" xfId="0" applyFont="1" applyBorder="1" applyAlignment="1" applyProtection="1">
      <alignment vertical="center"/>
    </xf>
    <xf numFmtId="0" fontId="9" fillId="0" borderId="32" xfId="0" applyFont="1" applyBorder="1" applyAlignment="1" applyProtection="1">
      <alignment vertical="center"/>
    </xf>
    <xf numFmtId="0" fontId="20" fillId="0" borderId="33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vertical="center"/>
    </xf>
    <xf numFmtId="0" fontId="32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34" xfId="0" applyFont="1" applyBorder="1" applyAlignment="1" applyProtection="1">
      <alignment vertical="center"/>
    </xf>
    <xf numFmtId="0" fontId="9" fillId="0" borderId="35" xfId="0" applyFont="1" applyBorder="1" applyAlignment="1" applyProtection="1">
      <alignment vertical="center"/>
    </xf>
    <xf numFmtId="0" fontId="9" fillId="0" borderId="36" xfId="0" applyFont="1" applyBorder="1" applyAlignment="1">
      <alignment vertical="center"/>
    </xf>
    <xf numFmtId="0" fontId="32" fillId="0" borderId="36" xfId="0" applyFont="1" applyBorder="1" applyAlignment="1" applyProtection="1">
      <alignment horizontal="left" vertical="center"/>
    </xf>
    <xf numFmtId="0" fontId="9" fillId="0" borderId="36" xfId="0" applyFont="1" applyBorder="1" applyAlignment="1" applyProtection="1">
      <alignment horizontal="left" vertical="center"/>
    </xf>
    <xf numFmtId="0" fontId="9" fillId="0" borderId="36" xfId="0" applyFont="1" applyBorder="1" applyAlignment="1" applyProtection="1">
      <alignment horizontal="left" vertical="center" wrapText="1"/>
    </xf>
    <xf numFmtId="0" fontId="9" fillId="0" borderId="36" xfId="0" applyFont="1" applyBorder="1" applyAlignment="1" applyProtection="1">
      <alignment vertical="center"/>
    </xf>
    <xf numFmtId="167" fontId="9" fillId="0" borderId="36" xfId="0" applyNumberFormat="1" applyFont="1" applyBorder="1" applyAlignment="1" applyProtection="1">
      <alignment vertical="center"/>
    </xf>
    <xf numFmtId="0" fontId="9" fillId="0" borderId="36" xfId="0" applyFont="1" applyBorder="1" applyAlignment="1" applyProtection="1">
      <alignment vertical="center"/>
      <protection locked="0"/>
    </xf>
    <xf numFmtId="0" fontId="9" fillId="0" borderId="37" xfId="0" applyFont="1" applyBorder="1" applyAlignment="1" applyProtection="1">
      <alignment vertical="center"/>
    </xf>
    <xf numFmtId="0" fontId="0" fillId="0" borderId="0" xfId="0"/>
    <xf numFmtId="0" fontId="26" fillId="0" borderId="1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Font="1" applyAlignment="1">
      <alignment vertical="center"/>
    </xf>
    <xf numFmtId="3" fontId="20" fillId="0" borderId="23" xfId="0" applyNumberFormat="1" applyFont="1" applyBorder="1" applyAlignment="1" applyProtection="1">
      <alignment vertical="center"/>
    </xf>
    <xf numFmtId="3" fontId="8" fillId="0" borderId="0" xfId="0" applyNumberFormat="1" applyFont="1" applyAlignment="1" applyProtection="1">
      <alignment horizontal="left" vertical="center"/>
    </xf>
    <xf numFmtId="3" fontId="9" fillId="0" borderId="0" xfId="0" applyNumberFormat="1" applyFont="1" applyAlignment="1" applyProtection="1">
      <alignment vertical="center"/>
    </xf>
    <xf numFmtId="0" fontId="37" fillId="0" borderId="32" xfId="0" applyFont="1" applyBorder="1" applyAlignment="1" applyProtection="1">
      <alignment vertical="center"/>
    </xf>
    <xf numFmtId="0" fontId="7" fillId="0" borderId="1" xfId="0" applyFont="1" applyBorder="1" applyAlignment="1" applyProtection="1"/>
    <xf numFmtId="166" fontId="7" fillId="0" borderId="1" xfId="0" applyNumberFormat="1" applyFont="1" applyBorder="1" applyAlignment="1" applyProtection="1"/>
    <xf numFmtId="0" fontId="21" fillId="0" borderId="1" xfId="0" applyFont="1" applyBorder="1" applyAlignment="1" applyProtection="1">
      <alignment horizontal="center" vertical="center"/>
    </xf>
    <xf numFmtId="166" fontId="21" fillId="0" borderId="1" xfId="0" applyNumberFormat="1" applyFont="1" applyBorder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37" fillId="0" borderId="1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25" fillId="0" borderId="1" xfId="0" applyFont="1" applyBorder="1" applyAlignment="1" applyProtection="1">
      <alignment horizontal="left" vertical="center" wrapText="1"/>
    </xf>
    <xf numFmtId="4" fontId="26" fillId="0" borderId="1" xfId="0" applyNumberFormat="1" applyFont="1" applyBorder="1" applyAlignment="1" applyProtection="1">
      <alignment vertical="center"/>
    </xf>
    <xf numFmtId="0" fontId="26" fillId="0" borderId="1" xfId="0" applyFont="1" applyBorder="1" applyAlignment="1" applyProtection="1">
      <alignment vertical="center"/>
    </xf>
    <xf numFmtId="4" fontId="22" fillId="0" borderId="1" xfId="0" applyNumberFormat="1" applyFont="1" applyBorder="1" applyAlignment="1" applyProtection="1">
      <alignment horizontal="right" vertical="center"/>
    </xf>
    <xf numFmtId="4" fontId="22" fillId="0" borderId="1" xfId="0" applyNumberFormat="1" applyFont="1" applyBorder="1" applyAlignment="1" applyProtection="1">
      <alignment vertical="center"/>
    </xf>
    <xf numFmtId="0" fontId="0" fillId="0" borderId="0" xfId="0"/>
    <xf numFmtId="4" fontId="34" fillId="0" borderId="1" xfId="0" applyNumberFormat="1" applyFont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6" fillId="0" borderId="28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>
      <selection activeCell="AL44" sqref="AL4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/>
      <c r="BS4" s="16" t="s">
        <v>11</v>
      </c>
    </row>
    <row r="5" spans="1:74" s="1" customFormat="1" ht="12" customHeight="1" x14ac:dyDescent="0.2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93" t="s">
        <v>13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1"/>
      <c r="AQ5" s="21"/>
      <c r="AR5" s="19"/>
      <c r="BE5" s="290"/>
      <c r="BS5" s="16" t="s">
        <v>6</v>
      </c>
    </row>
    <row r="6" spans="1:74" s="1" customFormat="1" ht="36.950000000000003" customHeight="1" x14ac:dyDescent="0.2">
      <c r="B6" s="20"/>
      <c r="C6" s="21"/>
      <c r="D6" s="27" t="s">
        <v>14</v>
      </c>
      <c r="E6" s="21"/>
      <c r="F6" s="21"/>
      <c r="G6" s="21"/>
      <c r="H6" s="21"/>
      <c r="I6" s="21"/>
      <c r="J6" s="21"/>
      <c r="K6" s="295" t="s">
        <v>15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1"/>
      <c r="AQ6" s="21"/>
      <c r="AR6" s="19"/>
      <c r="BE6" s="291"/>
      <c r="BS6" s="16" t="s">
        <v>6</v>
      </c>
    </row>
    <row r="7" spans="1:74" s="1" customFormat="1" ht="12" customHeight="1" x14ac:dyDescent="0.2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6" t="s">
        <v>17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6" t="s">
        <v>17</v>
      </c>
      <c r="AO7" s="21"/>
      <c r="AP7" s="21"/>
      <c r="AQ7" s="21"/>
      <c r="AR7" s="19"/>
      <c r="BE7" s="291"/>
      <c r="BS7" s="16" t="s">
        <v>6</v>
      </c>
    </row>
    <row r="8" spans="1:74" s="1" customFormat="1" ht="12" customHeight="1" x14ac:dyDescent="0.2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9"/>
      <c r="AO8" s="21"/>
      <c r="AP8" s="21"/>
      <c r="AQ8" s="21"/>
      <c r="AR8" s="19"/>
      <c r="BE8" s="291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1"/>
      <c r="BS9" s="16" t="s">
        <v>6</v>
      </c>
    </row>
    <row r="10" spans="1:74" s="1" customFormat="1" ht="12" customHeight="1" x14ac:dyDescent="0.2">
      <c r="B10" s="20"/>
      <c r="C10" s="21"/>
      <c r="D10" s="28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23</v>
      </c>
      <c r="AL10" s="21"/>
      <c r="AM10" s="21"/>
      <c r="AN10" s="26" t="s">
        <v>24</v>
      </c>
      <c r="AO10" s="21"/>
      <c r="AP10" s="21"/>
      <c r="AQ10" s="21"/>
      <c r="AR10" s="19"/>
      <c r="BE10" s="291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27</v>
      </c>
      <c r="AO11" s="21"/>
      <c r="AP11" s="21"/>
      <c r="AQ11" s="21"/>
      <c r="AR11" s="19"/>
      <c r="BE11" s="291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1"/>
      <c r="BS12" s="16" t="s">
        <v>6</v>
      </c>
    </row>
    <row r="13" spans="1:74" s="1" customFormat="1" ht="12" customHeight="1" x14ac:dyDescent="0.2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23</v>
      </c>
      <c r="AL13" s="21"/>
      <c r="AM13" s="21"/>
      <c r="AN13" s="30" t="s">
        <v>29</v>
      </c>
      <c r="AO13" s="21"/>
      <c r="AP13" s="21"/>
      <c r="AQ13" s="21"/>
      <c r="AR13" s="19"/>
      <c r="BE13" s="291"/>
      <c r="BS13" s="16" t="s">
        <v>6</v>
      </c>
    </row>
    <row r="14" spans="1:74" ht="12.75" x14ac:dyDescent="0.2">
      <c r="B14" s="20"/>
      <c r="C14" s="21"/>
      <c r="D14" s="21"/>
      <c r="E14" s="296" t="s">
        <v>29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8" t="s">
        <v>26</v>
      </c>
      <c r="AL14" s="21"/>
      <c r="AM14" s="21"/>
      <c r="AN14" s="30" t="s">
        <v>29</v>
      </c>
      <c r="AO14" s="21"/>
      <c r="AP14" s="21"/>
      <c r="AQ14" s="21"/>
      <c r="AR14" s="19"/>
      <c r="BE14" s="291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1"/>
      <c r="BS15" s="16" t="s">
        <v>4</v>
      </c>
    </row>
    <row r="16" spans="1:74" s="1" customFormat="1" ht="12" customHeight="1" x14ac:dyDescent="0.2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23</v>
      </c>
      <c r="AL16" s="21"/>
      <c r="AM16" s="21"/>
      <c r="AN16" s="26" t="s">
        <v>24</v>
      </c>
      <c r="AO16" s="21"/>
      <c r="AP16" s="21"/>
      <c r="AQ16" s="21"/>
      <c r="AR16" s="19"/>
      <c r="BE16" s="291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27</v>
      </c>
      <c r="AO17" s="21"/>
      <c r="AP17" s="21"/>
      <c r="AQ17" s="21"/>
      <c r="AR17" s="19"/>
      <c r="BE17" s="291"/>
      <c r="BS17" s="16" t="s">
        <v>31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1"/>
      <c r="BS18" s="16" t="s">
        <v>6</v>
      </c>
    </row>
    <row r="19" spans="1:71" s="1" customFormat="1" ht="12" customHeight="1" x14ac:dyDescent="0.2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23</v>
      </c>
      <c r="AL19" s="21"/>
      <c r="AM19" s="21"/>
      <c r="AN19" s="26" t="s">
        <v>17</v>
      </c>
      <c r="AO19" s="21"/>
      <c r="AP19" s="21"/>
      <c r="AQ19" s="21"/>
      <c r="AR19" s="19"/>
      <c r="BE19" s="291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17</v>
      </c>
      <c r="AO20" s="21"/>
      <c r="AP20" s="21"/>
      <c r="AQ20" s="21"/>
      <c r="AR20" s="19"/>
      <c r="BE20" s="291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1"/>
    </row>
    <row r="22" spans="1:71" s="1" customFormat="1" ht="12" customHeight="1" x14ac:dyDescent="0.2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1"/>
    </row>
    <row r="23" spans="1:71" s="1" customFormat="1" ht="16.5" customHeight="1" x14ac:dyDescent="0.2">
      <c r="B23" s="20"/>
      <c r="C23" s="21"/>
      <c r="D23" s="21"/>
      <c r="E23" s="298" t="s">
        <v>17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1"/>
      <c r="AP23" s="21"/>
      <c r="AQ23" s="21"/>
      <c r="AR23" s="19"/>
      <c r="BE23" s="291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1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1"/>
    </row>
    <row r="26" spans="1:71" s="2" customFormat="1" ht="25.9" customHeight="1" x14ac:dyDescent="0.2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9">
        <f>ROUND(AG54,2)</f>
        <v>0</v>
      </c>
      <c r="AL26" s="300"/>
      <c r="AM26" s="300"/>
      <c r="AN26" s="300"/>
      <c r="AO26" s="300"/>
      <c r="AP26" s="35"/>
      <c r="AQ26" s="35"/>
      <c r="AR26" s="38"/>
      <c r="BE26" s="291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1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1" t="s">
        <v>36</v>
      </c>
      <c r="M28" s="301"/>
      <c r="N28" s="301"/>
      <c r="O28" s="301"/>
      <c r="P28" s="301"/>
      <c r="Q28" s="35"/>
      <c r="R28" s="35"/>
      <c r="S28" s="35"/>
      <c r="T28" s="35"/>
      <c r="U28" s="35"/>
      <c r="V28" s="35"/>
      <c r="W28" s="301" t="s">
        <v>37</v>
      </c>
      <c r="X28" s="301"/>
      <c r="Y28" s="301"/>
      <c r="Z28" s="301"/>
      <c r="AA28" s="301"/>
      <c r="AB28" s="301"/>
      <c r="AC28" s="301"/>
      <c r="AD28" s="301"/>
      <c r="AE28" s="301"/>
      <c r="AF28" s="35"/>
      <c r="AG28" s="35"/>
      <c r="AH28" s="35"/>
      <c r="AI28" s="35"/>
      <c r="AJ28" s="35"/>
      <c r="AK28" s="301" t="s">
        <v>38</v>
      </c>
      <c r="AL28" s="301"/>
      <c r="AM28" s="301"/>
      <c r="AN28" s="301"/>
      <c r="AO28" s="301"/>
      <c r="AP28" s="35"/>
      <c r="AQ28" s="35"/>
      <c r="AR28" s="38"/>
      <c r="BE28" s="291"/>
    </row>
    <row r="29" spans="1:71" s="3" customFormat="1" ht="14.45" hidden="1" customHeight="1" x14ac:dyDescent="0.2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79">
        <v>0.21</v>
      </c>
      <c r="M29" s="278"/>
      <c r="N29" s="278"/>
      <c r="O29" s="278"/>
      <c r="P29" s="278"/>
      <c r="Q29" s="40"/>
      <c r="R29" s="40"/>
      <c r="S29" s="40"/>
      <c r="T29" s="40"/>
      <c r="U29" s="40"/>
      <c r="V29" s="40"/>
      <c r="W29" s="277">
        <f>ROUND(AZ54,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0"/>
      <c r="AG29" s="40"/>
      <c r="AH29" s="40"/>
      <c r="AI29" s="40"/>
      <c r="AJ29" s="40"/>
      <c r="AK29" s="277">
        <f>ROUND(AV54, 2)</f>
        <v>0</v>
      </c>
      <c r="AL29" s="278"/>
      <c r="AM29" s="278"/>
      <c r="AN29" s="278"/>
      <c r="AO29" s="278"/>
      <c r="AP29" s="40"/>
      <c r="AQ29" s="40"/>
      <c r="AR29" s="41"/>
      <c r="BE29" s="292"/>
    </row>
    <row r="30" spans="1:71" s="3" customFormat="1" ht="14.45" hidden="1" customHeight="1" x14ac:dyDescent="0.2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79">
        <v>0.12</v>
      </c>
      <c r="M30" s="278"/>
      <c r="N30" s="278"/>
      <c r="O30" s="278"/>
      <c r="P30" s="278"/>
      <c r="Q30" s="40"/>
      <c r="R30" s="40"/>
      <c r="S30" s="40"/>
      <c r="T30" s="40"/>
      <c r="U30" s="40"/>
      <c r="V30" s="40"/>
      <c r="W30" s="277">
        <f>ROUND(BA54,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0"/>
      <c r="AG30" s="40"/>
      <c r="AH30" s="40"/>
      <c r="AI30" s="40"/>
      <c r="AJ30" s="40"/>
      <c r="AK30" s="277">
        <f>ROUND(AW54, 2)</f>
        <v>0</v>
      </c>
      <c r="AL30" s="278"/>
      <c r="AM30" s="278"/>
      <c r="AN30" s="278"/>
      <c r="AO30" s="278"/>
      <c r="AP30" s="40"/>
      <c r="AQ30" s="40"/>
      <c r="AR30" s="41"/>
      <c r="BE30" s="292"/>
    </row>
    <row r="31" spans="1:71" s="3" customFormat="1" ht="14.45" customHeight="1" x14ac:dyDescent="0.2">
      <c r="B31" s="39"/>
      <c r="C31" s="40"/>
      <c r="D31" s="42" t="s">
        <v>39</v>
      </c>
      <c r="E31" s="40"/>
      <c r="F31" s="28" t="s">
        <v>42</v>
      </c>
      <c r="G31" s="40"/>
      <c r="H31" s="40"/>
      <c r="I31" s="40"/>
      <c r="J31" s="40"/>
      <c r="K31" s="40"/>
      <c r="L31" s="279">
        <v>0.21</v>
      </c>
      <c r="M31" s="278"/>
      <c r="N31" s="278"/>
      <c r="O31" s="278"/>
      <c r="P31" s="278"/>
      <c r="Q31" s="40"/>
      <c r="R31" s="40"/>
      <c r="S31" s="40"/>
      <c r="T31" s="40"/>
      <c r="U31" s="40"/>
      <c r="V31" s="40"/>
      <c r="W31" s="277">
        <f>ROUND(BB54,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0"/>
      <c r="AG31" s="40"/>
      <c r="AH31" s="40"/>
      <c r="AI31" s="40"/>
      <c r="AJ31" s="40"/>
      <c r="AK31" s="277">
        <v>0</v>
      </c>
      <c r="AL31" s="278"/>
      <c r="AM31" s="278"/>
      <c r="AN31" s="278"/>
      <c r="AO31" s="278"/>
      <c r="AP31" s="40"/>
      <c r="AQ31" s="40"/>
      <c r="AR31" s="41"/>
      <c r="BE31" s="292"/>
    </row>
    <row r="32" spans="1:71" s="3" customFormat="1" ht="14.45" customHeight="1" x14ac:dyDescent="0.2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79">
        <v>0.12</v>
      </c>
      <c r="M32" s="278"/>
      <c r="N32" s="278"/>
      <c r="O32" s="278"/>
      <c r="P32" s="278"/>
      <c r="Q32" s="40"/>
      <c r="R32" s="40"/>
      <c r="S32" s="40"/>
      <c r="T32" s="40"/>
      <c r="U32" s="40"/>
      <c r="V32" s="40"/>
      <c r="W32" s="277">
        <f>ROUND(BC54,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0"/>
      <c r="AG32" s="40"/>
      <c r="AH32" s="40"/>
      <c r="AI32" s="40"/>
      <c r="AJ32" s="40"/>
      <c r="AK32" s="277">
        <v>0</v>
      </c>
      <c r="AL32" s="278"/>
      <c r="AM32" s="278"/>
      <c r="AN32" s="278"/>
      <c r="AO32" s="278"/>
      <c r="AP32" s="40"/>
      <c r="AQ32" s="40"/>
      <c r="AR32" s="41"/>
      <c r="BE32" s="292"/>
    </row>
    <row r="33" spans="1:57" s="3" customFormat="1" ht="14.45" hidden="1" customHeight="1" x14ac:dyDescent="0.2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79">
        <v>0</v>
      </c>
      <c r="M33" s="278"/>
      <c r="N33" s="278"/>
      <c r="O33" s="278"/>
      <c r="P33" s="278"/>
      <c r="Q33" s="40"/>
      <c r="R33" s="40"/>
      <c r="S33" s="40"/>
      <c r="T33" s="40"/>
      <c r="U33" s="40"/>
      <c r="V33" s="40"/>
      <c r="W33" s="277">
        <f>ROUND(BD54,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0"/>
      <c r="AG33" s="40"/>
      <c r="AH33" s="40"/>
      <c r="AI33" s="40"/>
      <c r="AJ33" s="40"/>
      <c r="AK33" s="277">
        <v>0</v>
      </c>
      <c r="AL33" s="278"/>
      <c r="AM33" s="278"/>
      <c r="AN33" s="278"/>
      <c r="AO33" s="278"/>
      <c r="AP33" s="40"/>
      <c r="AQ33" s="40"/>
      <c r="AR33" s="41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 x14ac:dyDescent="0.2">
      <c r="A35" s="33"/>
      <c r="B35" s="34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86" t="s">
        <v>47</v>
      </c>
      <c r="Y35" s="287"/>
      <c r="Z35" s="287"/>
      <c r="AA35" s="287"/>
      <c r="AB35" s="287"/>
      <c r="AC35" s="45"/>
      <c r="AD35" s="45"/>
      <c r="AE35" s="45"/>
      <c r="AF35" s="45"/>
      <c r="AG35" s="45"/>
      <c r="AH35" s="45"/>
      <c r="AI35" s="45"/>
      <c r="AJ35" s="45"/>
      <c r="AK35" s="288">
        <f>SUM(AK26:AK33)</f>
        <v>0</v>
      </c>
      <c r="AL35" s="287"/>
      <c r="AM35" s="287"/>
      <c r="AN35" s="287"/>
      <c r="AO35" s="289"/>
      <c r="AP35" s="43"/>
      <c r="AQ35" s="43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 x14ac:dyDescent="0.2">
      <c r="A37" s="33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8"/>
      <c r="BE37" s="33"/>
    </row>
    <row r="41" spans="1:57" s="2" customFormat="1" ht="6.95" customHeight="1" x14ac:dyDescent="0.2">
      <c r="A41" s="33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8"/>
      <c r="BE41" s="33"/>
    </row>
    <row r="42" spans="1:57" s="2" customFormat="1" ht="24.95" customHeight="1" x14ac:dyDescent="0.2">
      <c r="A42" s="33"/>
      <c r="B42" s="34"/>
      <c r="C42" s="22" t="s">
        <v>48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1"/>
      <c r="C44" s="28" t="s">
        <v>12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139241005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 x14ac:dyDescent="0.2">
      <c r="B45" s="54"/>
      <c r="C45" s="55" t="s">
        <v>14</v>
      </c>
      <c r="D45" s="56"/>
      <c r="E45" s="56"/>
      <c r="F45" s="56"/>
      <c r="G45" s="56"/>
      <c r="H45" s="56"/>
      <c r="I45" s="56"/>
      <c r="J45" s="56"/>
      <c r="K45" s="56"/>
      <c r="L45" s="272" t="str">
        <f>K6</f>
        <v>VD Velký Osek, odstranění nánosů pro obnovení plavby</v>
      </c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  <c r="AA45" s="273"/>
      <c r="AB45" s="273"/>
      <c r="AC45" s="273"/>
      <c r="AD45" s="273"/>
      <c r="AE45" s="273"/>
      <c r="AF45" s="273"/>
      <c r="AG45" s="273"/>
      <c r="AH45" s="273"/>
      <c r="AI45" s="273"/>
      <c r="AJ45" s="273"/>
      <c r="AK45" s="273"/>
      <c r="AL45" s="273"/>
      <c r="AM45" s="273"/>
      <c r="AN45" s="273"/>
      <c r="AO45" s="273"/>
      <c r="AP45" s="56"/>
      <c r="AQ45" s="56"/>
      <c r="AR45" s="57"/>
    </row>
    <row r="46" spans="1:57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19</v>
      </c>
      <c r="D47" s="35"/>
      <c r="E47" s="35"/>
      <c r="F47" s="35"/>
      <c r="G47" s="35"/>
      <c r="H47" s="35"/>
      <c r="I47" s="35"/>
      <c r="J47" s="35"/>
      <c r="K47" s="35"/>
      <c r="L47" s="58" t="str">
        <f>IF(K8="","",K8)</f>
        <v>VD Brandýs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21</v>
      </c>
      <c r="AJ47" s="35"/>
      <c r="AK47" s="35"/>
      <c r="AL47" s="35"/>
      <c r="AM47" s="274" t="str">
        <f>IF(AN8= "","",AN8)</f>
        <v/>
      </c>
      <c r="AN47" s="274"/>
      <c r="AO47" s="35"/>
      <c r="AP47" s="35"/>
      <c r="AQ47" s="35"/>
      <c r="AR47" s="38"/>
      <c r="BE47" s="33"/>
    </row>
    <row r="48" spans="1:57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 x14ac:dyDescent="0.2">
      <c r="A49" s="33"/>
      <c r="B49" s="34"/>
      <c r="C49" s="28" t="s">
        <v>22</v>
      </c>
      <c r="D49" s="35"/>
      <c r="E49" s="35"/>
      <c r="F49" s="35"/>
      <c r="G49" s="35"/>
      <c r="H49" s="35"/>
      <c r="I49" s="35"/>
      <c r="J49" s="35"/>
      <c r="K49" s="35"/>
      <c r="L49" s="52" t="str">
        <f>IF(E11= "","",E11)</f>
        <v>Povodí Labe, státní podnik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30</v>
      </c>
      <c r="AJ49" s="35"/>
      <c r="AK49" s="35"/>
      <c r="AL49" s="35"/>
      <c r="AM49" s="275" t="str">
        <f>IF(E17="","",E17)</f>
        <v>Povodí Labe, státní podnik</v>
      </c>
      <c r="AN49" s="276"/>
      <c r="AO49" s="276"/>
      <c r="AP49" s="276"/>
      <c r="AQ49" s="35"/>
      <c r="AR49" s="38"/>
      <c r="AS49" s="280" t="s">
        <v>49</v>
      </c>
      <c r="AT49" s="28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3"/>
    </row>
    <row r="50" spans="1:91" s="2" customFormat="1" ht="15.2" customHeight="1" x14ac:dyDescent="0.2">
      <c r="A50" s="33"/>
      <c r="B50" s="34"/>
      <c r="C50" s="28" t="s">
        <v>28</v>
      </c>
      <c r="D50" s="35"/>
      <c r="E50" s="35"/>
      <c r="F50" s="35"/>
      <c r="G50" s="35"/>
      <c r="H50" s="35"/>
      <c r="I50" s="35"/>
      <c r="J50" s="35"/>
      <c r="K50" s="35"/>
      <c r="L50" s="52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32</v>
      </c>
      <c r="AJ50" s="35"/>
      <c r="AK50" s="35"/>
      <c r="AL50" s="35"/>
      <c r="AM50" s="275" t="str">
        <f>IF(E20="","",E20)</f>
        <v xml:space="preserve"> </v>
      </c>
      <c r="AN50" s="276"/>
      <c r="AO50" s="276"/>
      <c r="AP50" s="276"/>
      <c r="AQ50" s="35"/>
      <c r="AR50" s="38"/>
      <c r="AS50" s="282"/>
      <c r="AT50" s="28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3"/>
    </row>
    <row r="51" spans="1:91" s="2" customFormat="1" ht="10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84"/>
      <c r="AT51" s="28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3"/>
    </row>
    <row r="52" spans="1:91" s="2" customFormat="1" ht="29.25" customHeight="1" x14ac:dyDescent="0.2">
      <c r="A52" s="204"/>
      <c r="B52" s="34"/>
      <c r="C52" s="268" t="s">
        <v>50</v>
      </c>
      <c r="D52" s="269"/>
      <c r="E52" s="269"/>
      <c r="F52" s="269"/>
      <c r="G52" s="269"/>
      <c r="H52" s="66"/>
      <c r="I52" s="270" t="s">
        <v>51</v>
      </c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1" t="s">
        <v>52</v>
      </c>
      <c r="AH52" s="269"/>
      <c r="AI52" s="269"/>
      <c r="AJ52" s="269"/>
      <c r="AK52" s="269"/>
      <c r="AL52" s="269"/>
      <c r="AM52" s="269"/>
      <c r="AN52" s="270"/>
      <c r="AO52" s="269"/>
      <c r="AP52" s="269"/>
      <c r="AQ52" s="205"/>
      <c r="AR52" s="38"/>
      <c r="AS52" s="67" t="s">
        <v>54</v>
      </c>
      <c r="AT52" s="68" t="s">
        <v>55</v>
      </c>
      <c r="AU52" s="68" t="s">
        <v>56</v>
      </c>
      <c r="AV52" s="68" t="s">
        <v>57</v>
      </c>
      <c r="AW52" s="68" t="s">
        <v>58</v>
      </c>
      <c r="AX52" s="68" t="s">
        <v>59</v>
      </c>
      <c r="AY52" s="68" t="s">
        <v>60</v>
      </c>
      <c r="AZ52" s="68" t="s">
        <v>61</v>
      </c>
      <c r="BA52" s="68" t="s">
        <v>62</v>
      </c>
      <c r="BB52" s="68" t="s">
        <v>63</v>
      </c>
      <c r="BC52" s="68" t="s">
        <v>64</v>
      </c>
      <c r="BD52" s="69" t="s">
        <v>65</v>
      </c>
      <c r="BE52" s="33"/>
    </row>
    <row r="53" spans="1:91" s="2" customFormat="1" ht="10.9" customHeight="1" x14ac:dyDescent="0.2">
      <c r="A53" s="204"/>
      <c r="B53" s="34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7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 x14ac:dyDescent="0.2">
      <c r="A54" s="204"/>
      <c r="B54" s="34"/>
      <c r="C54" s="208" t="s">
        <v>181</v>
      </c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67">
        <f>AG55-AG60</f>
        <v>0</v>
      </c>
      <c r="AJ54" s="267"/>
      <c r="AK54" s="267"/>
      <c r="AL54" s="267"/>
      <c r="AM54" s="267"/>
      <c r="AN54" s="206"/>
      <c r="AO54" s="206"/>
      <c r="AP54" s="206"/>
      <c r="AQ54" s="207"/>
      <c r="AR54" s="76"/>
      <c r="AS54" s="77">
        <f>ROUND(SUM(AS55:AS57),2)</f>
        <v>0</v>
      </c>
      <c r="AT54" s="78">
        <f>ROUND(SUM(AV54:AW54),2)</f>
        <v>0</v>
      </c>
      <c r="AU54" s="79">
        <f>ROUND(SUM(AU55:AU57),5)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ROUND(SUM(AZ55:AZ57),2)</f>
        <v>0</v>
      </c>
      <c r="BA54" s="78">
        <f>ROUND(SUM(BA55:BA57),2)</f>
        <v>0</v>
      </c>
      <c r="BB54" s="78">
        <f>ROUND(SUM(BB55:BB57),2)</f>
        <v>0</v>
      </c>
      <c r="BC54" s="78">
        <f>ROUND(SUM(BC55:BC57),2)</f>
        <v>0</v>
      </c>
      <c r="BD54" s="80">
        <f>ROUND(SUM(BD55:BD57),2)</f>
        <v>0</v>
      </c>
      <c r="BS54" s="81" t="s">
        <v>67</v>
      </c>
      <c r="BT54" s="81" t="s">
        <v>68</v>
      </c>
      <c r="BU54" s="82" t="s">
        <v>69</v>
      </c>
      <c r="BV54" s="81" t="s">
        <v>70</v>
      </c>
      <c r="BW54" s="81" t="s">
        <v>5</v>
      </c>
      <c r="BX54" s="81" t="s">
        <v>71</v>
      </c>
      <c r="CL54" s="81" t="s">
        <v>17</v>
      </c>
    </row>
    <row r="55" spans="1:91" s="7" customFormat="1" ht="16.5" customHeight="1" x14ac:dyDescent="0.2">
      <c r="A55" s="210"/>
      <c r="B55" s="73"/>
      <c r="C55" s="211" t="s">
        <v>182</v>
      </c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64">
        <f>AG56+AG57+AG58</f>
        <v>0</v>
      </c>
      <c r="AH55" s="264"/>
      <c r="AI55" s="264"/>
      <c r="AJ55" s="264"/>
      <c r="AK55" s="264"/>
      <c r="AL55" s="264"/>
      <c r="AM55" s="264"/>
      <c r="AN55" s="265"/>
      <c r="AO55" s="265"/>
      <c r="AP55" s="265"/>
      <c r="AQ55" s="213"/>
      <c r="AR55" s="84"/>
      <c r="AS55" s="85">
        <v>0</v>
      </c>
      <c r="AT55" s="86">
        <f>ROUND(SUM(AV55:AW55),2)</f>
        <v>0</v>
      </c>
      <c r="AU55" s="87">
        <f>'SO 01 - VD Velký Osek - DPK'!P80</f>
        <v>0</v>
      </c>
      <c r="AV55" s="86">
        <f>'SO 01 - VD Velký Osek - DPK'!J33</f>
        <v>0</v>
      </c>
      <c r="AW55" s="86">
        <f>'SO 01 - VD Velký Osek - DPK'!J34</f>
        <v>0</v>
      </c>
      <c r="AX55" s="86">
        <f>'SO 01 - VD Velký Osek - DPK'!J35</f>
        <v>0</v>
      </c>
      <c r="AY55" s="86">
        <f>'SO 01 - VD Velký Osek - DPK'!J36</f>
        <v>0</v>
      </c>
      <c r="AZ55" s="86">
        <f>'SO 01 - VD Velký Osek - DPK'!F33</f>
        <v>0</v>
      </c>
      <c r="BA55" s="86">
        <f>'SO 01 - VD Velký Osek - DPK'!F34</f>
        <v>0</v>
      </c>
      <c r="BB55" s="86">
        <f>'SO 01 - VD Velký Osek - DPK'!F35</f>
        <v>0</v>
      </c>
      <c r="BC55" s="86">
        <f>'SO 01 - VD Velký Osek - DPK'!F36</f>
        <v>0</v>
      </c>
      <c r="BD55" s="88">
        <f>'SO 01 - VD Velký Osek - DPK'!F37</f>
        <v>0</v>
      </c>
      <c r="BT55" s="89" t="s">
        <v>75</v>
      </c>
      <c r="BV55" s="89" t="s">
        <v>70</v>
      </c>
      <c r="BW55" s="89" t="s">
        <v>76</v>
      </c>
      <c r="BX55" s="89" t="s">
        <v>5</v>
      </c>
      <c r="CL55" s="89" t="s">
        <v>77</v>
      </c>
      <c r="CM55" s="89" t="s">
        <v>78</v>
      </c>
    </row>
    <row r="56" spans="1:91" s="7" customFormat="1" ht="16.5" customHeight="1" x14ac:dyDescent="0.2">
      <c r="A56" s="214" t="s">
        <v>72</v>
      </c>
      <c r="B56" s="83"/>
      <c r="C56" s="215"/>
      <c r="D56" s="261" t="s">
        <v>73</v>
      </c>
      <c r="E56" s="261"/>
      <c r="F56" s="261"/>
      <c r="G56" s="261"/>
      <c r="H56" s="261"/>
      <c r="I56" s="216"/>
      <c r="J56" s="261" t="s">
        <v>74</v>
      </c>
      <c r="K56" s="261"/>
      <c r="L56" s="261"/>
      <c r="M56" s="261"/>
      <c r="N56" s="261"/>
      <c r="O56" s="261"/>
      <c r="P56" s="261"/>
      <c r="Q56" s="261"/>
      <c r="R56" s="261"/>
      <c r="S56" s="261"/>
      <c r="T56" s="261"/>
      <c r="U56" s="261"/>
      <c r="V56" s="261"/>
      <c r="W56" s="261"/>
      <c r="X56" s="261"/>
      <c r="Y56" s="261"/>
      <c r="Z56" s="261"/>
      <c r="AA56" s="261"/>
      <c r="AB56" s="261"/>
      <c r="AC56" s="261"/>
      <c r="AD56" s="261"/>
      <c r="AE56" s="261"/>
      <c r="AF56" s="261"/>
      <c r="AG56" s="262">
        <f>'SO 01 - VD Velký Osek - DPK'!J80</f>
        <v>0</v>
      </c>
      <c r="AH56" s="263"/>
      <c r="AI56" s="263"/>
      <c r="AJ56" s="263"/>
      <c r="AK56" s="263"/>
      <c r="AL56" s="263"/>
      <c r="AM56" s="263"/>
      <c r="AN56" s="262"/>
      <c r="AO56" s="263"/>
      <c r="AP56" s="263"/>
      <c r="AQ56" s="217"/>
      <c r="AR56" s="84"/>
      <c r="AS56" s="85">
        <v>0</v>
      </c>
      <c r="AT56" s="86">
        <f>ROUND(SUM(AV56:AW56),2)</f>
        <v>0</v>
      </c>
      <c r="AU56" s="87">
        <f>'SO 02 - VD Velký Osek- HPK'!P81</f>
        <v>0</v>
      </c>
      <c r="AV56" s="86">
        <f>'SO 02 - VD Velký Osek- HPK'!J33</f>
        <v>0</v>
      </c>
      <c r="AW56" s="86">
        <f>'SO 02 - VD Velký Osek- HPK'!J34</f>
        <v>0</v>
      </c>
      <c r="AX56" s="86">
        <f>'SO 02 - VD Velký Osek- HPK'!J35</f>
        <v>0</v>
      </c>
      <c r="AY56" s="86">
        <f>'SO 02 - VD Velký Osek- HPK'!J36</f>
        <v>0</v>
      </c>
      <c r="AZ56" s="86">
        <f>'SO 02 - VD Velký Osek- HPK'!F33</f>
        <v>0</v>
      </c>
      <c r="BA56" s="86">
        <f>'SO 02 - VD Velký Osek- HPK'!F34</f>
        <v>0</v>
      </c>
      <c r="BB56" s="86">
        <f>'SO 02 - VD Velký Osek- HPK'!F35</f>
        <v>0</v>
      </c>
      <c r="BC56" s="86">
        <f>'SO 02 - VD Velký Osek- HPK'!F36</f>
        <v>0</v>
      </c>
      <c r="BD56" s="88">
        <f>'SO 02 - VD Velký Osek- HPK'!F37</f>
        <v>0</v>
      </c>
      <c r="BT56" s="89" t="s">
        <v>75</v>
      </c>
      <c r="BV56" s="89" t="s">
        <v>70</v>
      </c>
      <c r="BW56" s="89" t="s">
        <v>80</v>
      </c>
      <c r="BX56" s="89" t="s">
        <v>5</v>
      </c>
      <c r="CL56" s="89" t="s">
        <v>77</v>
      </c>
      <c r="CM56" s="89" t="s">
        <v>78</v>
      </c>
    </row>
    <row r="57" spans="1:91" s="7" customFormat="1" ht="16.5" customHeight="1" x14ac:dyDescent="0.2">
      <c r="A57" s="214" t="s">
        <v>72</v>
      </c>
      <c r="B57" s="83"/>
      <c r="C57" s="215"/>
      <c r="D57" s="261" t="s">
        <v>79</v>
      </c>
      <c r="E57" s="261"/>
      <c r="F57" s="261"/>
      <c r="G57" s="261"/>
      <c r="H57" s="261"/>
      <c r="I57" s="216"/>
      <c r="J57" s="261" t="s">
        <v>184</v>
      </c>
      <c r="K57" s="261"/>
      <c r="L57" s="261"/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1"/>
      <c r="X57" s="261"/>
      <c r="Y57" s="261"/>
      <c r="Z57" s="261"/>
      <c r="AA57" s="261"/>
      <c r="AB57" s="261"/>
      <c r="AC57" s="261"/>
      <c r="AD57" s="261"/>
      <c r="AE57" s="261"/>
      <c r="AF57" s="261"/>
      <c r="AG57" s="262">
        <f>'SO 02 - VD Velký Osek- HPK'!J81</f>
        <v>0</v>
      </c>
      <c r="AH57" s="263"/>
      <c r="AI57" s="263"/>
      <c r="AJ57" s="263"/>
      <c r="AK57" s="263"/>
      <c r="AL57" s="263"/>
      <c r="AM57" s="263"/>
      <c r="AN57" s="262"/>
      <c r="AO57" s="263"/>
      <c r="AP57" s="263"/>
      <c r="AQ57" s="217"/>
      <c r="AR57" s="84"/>
      <c r="AS57" s="90">
        <v>0</v>
      </c>
      <c r="AT57" s="91">
        <f>ROUND(SUM(AV57:AW57),2)</f>
        <v>0</v>
      </c>
      <c r="AU57" s="92">
        <f>'VON - Vedlejší a ostatní ...'!P84</f>
        <v>0</v>
      </c>
      <c r="AV57" s="91">
        <f>'VON - Vedlejší a ostatní ...'!J33</f>
        <v>0</v>
      </c>
      <c r="AW57" s="91">
        <f>'VON - Vedlejší a ostatní ...'!J34</f>
        <v>0</v>
      </c>
      <c r="AX57" s="91">
        <f>'VON - Vedlejší a ostatní ...'!J35</f>
        <v>0</v>
      </c>
      <c r="AY57" s="91">
        <f>'VON - Vedlejší a ostatní ...'!J36</f>
        <v>0</v>
      </c>
      <c r="AZ57" s="91">
        <f>'VON - Vedlejší a ostatní ...'!F33</f>
        <v>0</v>
      </c>
      <c r="BA57" s="91">
        <f>'VON - Vedlejší a ostatní ...'!F34</f>
        <v>0</v>
      </c>
      <c r="BB57" s="91">
        <f>'VON - Vedlejší a ostatní ...'!F35</f>
        <v>0</v>
      </c>
      <c r="BC57" s="91">
        <f>'VON - Vedlejší a ostatní ...'!F36</f>
        <v>0</v>
      </c>
      <c r="BD57" s="93">
        <f>'VON - Vedlejší a ostatní ...'!F37</f>
        <v>0</v>
      </c>
      <c r="BT57" s="89" t="s">
        <v>75</v>
      </c>
      <c r="BV57" s="89" t="s">
        <v>70</v>
      </c>
      <c r="BW57" s="89" t="s">
        <v>83</v>
      </c>
      <c r="BX57" s="89" t="s">
        <v>5</v>
      </c>
      <c r="CL57" s="89" t="s">
        <v>84</v>
      </c>
      <c r="CM57" s="89" t="s">
        <v>78</v>
      </c>
    </row>
    <row r="58" spans="1:91" s="2" customFormat="1" ht="30" customHeight="1" x14ac:dyDescent="0.2">
      <c r="A58" s="214" t="s">
        <v>72</v>
      </c>
      <c r="B58" s="83"/>
      <c r="C58" s="215"/>
      <c r="D58" s="261" t="s">
        <v>81</v>
      </c>
      <c r="E58" s="261"/>
      <c r="F58" s="261"/>
      <c r="G58" s="261"/>
      <c r="H58" s="261"/>
      <c r="I58" s="216"/>
      <c r="J58" s="261" t="s">
        <v>82</v>
      </c>
      <c r="K58" s="261"/>
      <c r="L58" s="261"/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1"/>
      <c r="X58" s="261"/>
      <c r="Y58" s="261"/>
      <c r="Z58" s="261"/>
      <c r="AA58" s="261"/>
      <c r="AB58" s="261"/>
      <c r="AC58" s="261"/>
      <c r="AD58" s="261"/>
      <c r="AE58" s="261"/>
      <c r="AF58" s="261"/>
      <c r="AG58" s="262">
        <f>'VON - Vedlejší a ostatní ...'!J84</f>
        <v>0</v>
      </c>
      <c r="AH58" s="263"/>
      <c r="AI58" s="263"/>
      <c r="AJ58" s="263"/>
      <c r="AK58" s="263"/>
      <c r="AL58" s="263"/>
      <c r="AM58" s="263"/>
      <c r="AN58" s="262"/>
      <c r="AO58" s="263"/>
      <c r="AP58" s="263"/>
      <c r="AQ58" s="21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 x14ac:dyDescent="0.2">
      <c r="A59" s="214"/>
      <c r="B59" s="83"/>
      <c r="C59" s="215"/>
      <c r="D59" s="218"/>
      <c r="E59" s="218"/>
      <c r="F59" s="218"/>
      <c r="G59" s="218"/>
      <c r="H59" s="218"/>
      <c r="I59" s="216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9"/>
      <c r="AH59" s="216"/>
      <c r="AI59" s="216"/>
      <c r="AJ59" s="216"/>
      <c r="AK59" s="216"/>
      <c r="AL59" s="216"/>
      <c r="AM59" s="216"/>
      <c r="AN59" s="219"/>
      <c r="AO59" s="216"/>
      <c r="AP59" s="216"/>
      <c r="AQ59" s="21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43" customFormat="1" ht="15" customHeight="1" x14ac:dyDescent="0.2">
      <c r="A60" s="214"/>
      <c r="B60" s="73"/>
      <c r="C60" s="211" t="s">
        <v>183</v>
      </c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64">
        <f>AG61+AG62</f>
        <v>0</v>
      </c>
      <c r="AH60" s="264"/>
      <c r="AI60" s="264"/>
      <c r="AJ60" s="264"/>
      <c r="AK60" s="264"/>
      <c r="AL60" s="264"/>
      <c r="AM60" s="264"/>
      <c r="AN60" s="265"/>
      <c r="AO60" s="265"/>
      <c r="AP60" s="265"/>
      <c r="AQ60" s="217"/>
    </row>
    <row r="61" spans="1:91" s="243" customFormat="1" ht="15" customHeight="1" x14ac:dyDescent="0.2">
      <c r="A61" s="214"/>
      <c r="B61" s="83"/>
      <c r="C61" s="215"/>
      <c r="D61" s="261" t="s">
        <v>73</v>
      </c>
      <c r="E61" s="261"/>
      <c r="F61" s="261"/>
      <c r="G61" s="261"/>
      <c r="H61" s="261"/>
      <c r="I61" s="244"/>
      <c r="J61" s="261" t="s">
        <v>74</v>
      </c>
      <c r="K61" s="261"/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2">
        <f>'SO 01 - VD Velký Osek - DPK'!J96</f>
        <v>0</v>
      </c>
      <c r="AH61" s="263"/>
      <c r="AI61" s="263"/>
      <c r="AJ61" s="263"/>
      <c r="AK61" s="263"/>
      <c r="AL61" s="263"/>
      <c r="AM61" s="263"/>
      <c r="AN61" s="262"/>
      <c r="AO61" s="263"/>
      <c r="AP61" s="263"/>
      <c r="AQ61" s="217"/>
    </row>
    <row r="62" spans="1:91" s="243" customFormat="1" ht="15" customHeight="1" x14ac:dyDescent="0.2">
      <c r="A62" s="214"/>
      <c r="B62" s="83"/>
      <c r="C62" s="215"/>
      <c r="D62" s="261" t="s">
        <v>79</v>
      </c>
      <c r="E62" s="261"/>
      <c r="F62" s="261"/>
      <c r="G62" s="261"/>
      <c r="H62" s="261"/>
      <c r="I62" s="244"/>
      <c r="J62" s="261" t="s">
        <v>184</v>
      </c>
      <c r="K62" s="261"/>
      <c r="L62" s="261"/>
      <c r="M62" s="261"/>
      <c r="N62" s="261"/>
      <c r="O62" s="261"/>
      <c r="P62" s="261"/>
      <c r="Q62" s="261"/>
      <c r="R62" s="261"/>
      <c r="S62" s="261"/>
      <c r="T62" s="261"/>
      <c r="U62" s="261"/>
      <c r="V62" s="261"/>
      <c r="W62" s="261"/>
      <c r="X62" s="261"/>
      <c r="Y62" s="261"/>
      <c r="Z62" s="261"/>
      <c r="AA62" s="261"/>
      <c r="AB62" s="261"/>
      <c r="AC62" s="261"/>
      <c r="AD62" s="261"/>
      <c r="AE62" s="261"/>
      <c r="AF62" s="261"/>
      <c r="AG62" s="262">
        <f>'SO 02 - VD Velký Osek- HPK'!J95</f>
        <v>0</v>
      </c>
      <c r="AH62" s="263"/>
      <c r="AI62" s="263"/>
      <c r="AJ62" s="263"/>
      <c r="AK62" s="263"/>
      <c r="AL62" s="263"/>
      <c r="AM62" s="263"/>
      <c r="AN62" s="262"/>
      <c r="AO62" s="263"/>
      <c r="AP62" s="263"/>
      <c r="AQ62" s="217"/>
    </row>
    <row r="63" spans="1:91" ht="15" customHeight="1" x14ac:dyDescent="0.2">
      <c r="A63" s="204"/>
      <c r="B63" s="34"/>
      <c r="C63" s="206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206"/>
      <c r="X63" s="206"/>
      <c r="Y63" s="206"/>
      <c r="Z63" s="206"/>
      <c r="AA63" s="206"/>
      <c r="AB63" s="206"/>
      <c r="AC63" s="206"/>
      <c r="AD63" s="206"/>
      <c r="AE63" s="206"/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7"/>
    </row>
    <row r="64" spans="1:91" ht="15" customHeight="1" x14ac:dyDescent="0.2">
      <c r="A64" s="20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220"/>
    </row>
  </sheetData>
  <mergeCells count="61">
    <mergeCell ref="D62:H62"/>
    <mergeCell ref="J62:AF62"/>
    <mergeCell ref="AG62:AM62"/>
    <mergeCell ref="AN62:AP6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S49:AT51"/>
    <mergeCell ref="AM50:AP50"/>
    <mergeCell ref="W33:AE33"/>
    <mergeCell ref="AK33:AO33"/>
    <mergeCell ref="L33:P33"/>
    <mergeCell ref="X35:AB35"/>
    <mergeCell ref="AK35:AO35"/>
    <mergeCell ref="AG52:AM52"/>
    <mergeCell ref="AN52:AP52"/>
    <mergeCell ref="AN55:AP55"/>
    <mergeCell ref="AG55:AM55"/>
    <mergeCell ref="L45:AO45"/>
    <mergeCell ref="AM47:AN47"/>
    <mergeCell ref="AM49:AP49"/>
    <mergeCell ref="AR2:BE2"/>
    <mergeCell ref="AI54:AM54"/>
    <mergeCell ref="D58:H58"/>
    <mergeCell ref="J58:AF58"/>
    <mergeCell ref="AG58:AM58"/>
    <mergeCell ref="AN58:AP58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D61:H61"/>
    <mergeCell ref="J61:AF61"/>
    <mergeCell ref="AG61:AM61"/>
    <mergeCell ref="AN61:AP61"/>
    <mergeCell ref="AG60:AM60"/>
    <mergeCell ref="AN60:AP60"/>
  </mergeCells>
  <hyperlinks>
    <hyperlink ref="A56" location="'SO 01 - Brandýs nad Labem...'!C2" display="/"/>
    <hyperlink ref="A57" location="'SO 02 - Brandýs nad Labem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topLeftCell="A73" workbookViewId="0">
      <selection activeCell="I97" sqref="I9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6" t="s">
        <v>76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78</v>
      </c>
    </row>
    <row r="4" spans="1:46" s="1" customFormat="1" ht="24.95" customHeight="1" x14ac:dyDescent="0.2">
      <c r="B4" s="19"/>
      <c r="D4" s="96" t="s">
        <v>85</v>
      </c>
      <c r="L4" s="19"/>
      <c r="M4" s="97" t="s">
        <v>10</v>
      </c>
      <c r="AT4" s="16" t="s">
        <v>31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14</v>
      </c>
      <c r="L6" s="19"/>
    </row>
    <row r="7" spans="1:46" s="1" customFormat="1" ht="16.5" customHeight="1" x14ac:dyDescent="0.2">
      <c r="B7" s="19"/>
      <c r="E7" s="306" t="str">
        <f>'Rekapitulace stavby'!K6</f>
        <v>VD Velký Osek, odstranění nánosů pro obnovení plavby</v>
      </c>
      <c r="F7" s="307"/>
      <c r="G7" s="307"/>
      <c r="H7" s="307"/>
      <c r="L7" s="19"/>
    </row>
    <row r="8" spans="1:46" s="2" customFormat="1" ht="12" customHeight="1" x14ac:dyDescent="0.2">
      <c r="A8" s="33"/>
      <c r="B8" s="38"/>
      <c r="C8" s="33"/>
      <c r="D8" s="98" t="s">
        <v>86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08" t="s">
        <v>87</v>
      </c>
      <c r="F9" s="309"/>
      <c r="G9" s="309"/>
      <c r="H9" s="309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16</v>
      </c>
      <c r="E11" s="33"/>
      <c r="F11" s="100" t="s">
        <v>77</v>
      </c>
      <c r="G11" s="33"/>
      <c r="H11" s="33"/>
      <c r="I11" s="98" t="s">
        <v>18</v>
      </c>
      <c r="J11" s="100" t="s">
        <v>17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19</v>
      </c>
      <c r="E12" s="33"/>
      <c r="F12" s="100" t="s">
        <v>88</v>
      </c>
      <c r="G12" s="33"/>
      <c r="H12" s="33"/>
      <c r="I12" s="98" t="s">
        <v>21</v>
      </c>
      <c r="J12" s="101"/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22</v>
      </c>
      <c r="E14" s="33"/>
      <c r="F14" s="33"/>
      <c r="G14" s="33"/>
      <c r="H14" s="33"/>
      <c r="I14" s="98" t="s">
        <v>23</v>
      </c>
      <c r="J14" s="100" t="s">
        <v>17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89</v>
      </c>
      <c r="F15" s="33"/>
      <c r="G15" s="33"/>
      <c r="H15" s="33"/>
      <c r="I15" s="98" t="s">
        <v>26</v>
      </c>
      <c r="J15" s="100" t="s">
        <v>17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28</v>
      </c>
      <c r="E17" s="33"/>
      <c r="F17" s="33"/>
      <c r="G17" s="33"/>
      <c r="H17" s="33"/>
      <c r="I17" s="98" t="s">
        <v>23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0" t="str">
        <f>'Rekapitulace stavby'!E14</f>
        <v>Vyplň údaj</v>
      </c>
      <c r="F18" s="311"/>
      <c r="G18" s="311"/>
      <c r="H18" s="311"/>
      <c r="I18" s="98" t="s">
        <v>26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30</v>
      </c>
      <c r="E20" s="33"/>
      <c r="F20" s="33"/>
      <c r="G20" s="33"/>
      <c r="H20" s="33"/>
      <c r="I20" s="98" t="s">
        <v>23</v>
      </c>
      <c r="J20" s="100" t="s">
        <v>17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89</v>
      </c>
      <c r="F21" s="33"/>
      <c r="G21" s="33"/>
      <c r="H21" s="33"/>
      <c r="I21" s="98" t="s">
        <v>26</v>
      </c>
      <c r="J21" s="100" t="s">
        <v>17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32</v>
      </c>
      <c r="E23" s="33"/>
      <c r="F23" s="33"/>
      <c r="G23" s="33"/>
      <c r="H23" s="33"/>
      <c r="I23" s="98" t="s">
        <v>23</v>
      </c>
      <c r="J23" s="100" t="s">
        <v>17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/>
      <c r="F24" s="33"/>
      <c r="G24" s="33"/>
      <c r="H24" s="33"/>
      <c r="I24" s="98" t="s">
        <v>26</v>
      </c>
      <c r="J24" s="100" t="s">
        <v>17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34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12" t="s">
        <v>91</v>
      </c>
      <c r="F27" s="312"/>
      <c r="G27" s="312"/>
      <c r="H27" s="312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35</v>
      </c>
      <c r="E30" s="33"/>
      <c r="F30" s="33"/>
      <c r="G30" s="33"/>
      <c r="H30" s="33"/>
      <c r="I30" s="33"/>
      <c r="J30" s="107">
        <f>ROUND(J80,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37</v>
      </c>
      <c r="G32" s="33"/>
      <c r="H32" s="33"/>
      <c r="I32" s="108" t="s">
        <v>36</v>
      </c>
      <c r="J32" s="108" t="s">
        <v>38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39</v>
      </c>
      <c r="E33" s="98" t="s">
        <v>40</v>
      </c>
      <c r="F33" s="110">
        <f>ROUND((SUM(BE80:BE84)),  2)</f>
        <v>0</v>
      </c>
      <c r="G33" s="33"/>
      <c r="H33" s="33"/>
      <c r="I33" s="111">
        <v>0.21</v>
      </c>
      <c r="J33" s="110">
        <f>ROUND(((SUM(BE80:BE84))*I33),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41</v>
      </c>
      <c r="F34" s="110">
        <f>ROUND((SUM(BF80:BF84)),  2)</f>
        <v>0</v>
      </c>
      <c r="G34" s="33"/>
      <c r="H34" s="33"/>
      <c r="I34" s="111">
        <v>0.12</v>
      </c>
      <c r="J34" s="110">
        <f>ROUND(((SUM(BF80:BF84))*I34),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39</v>
      </c>
      <c r="E35" s="98" t="s">
        <v>42</v>
      </c>
      <c r="F35" s="110">
        <f>ROUND((SUM(BG80:BG84)),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43</v>
      </c>
      <c r="F36" s="110">
        <f>ROUND((SUM(BH80:BH84)),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44</v>
      </c>
      <c r="F37" s="110">
        <f>ROUND((SUM(BI80:BI84)),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45</v>
      </c>
      <c r="E39" s="114"/>
      <c r="F39" s="114"/>
      <c r="G39" s="115" t="s">
        <v>46</v>
      </c>
      <c r="H39" s="116" t="s">
        <v>47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92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14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304" t="str">
        <f>E7</f>
        <v>VD Velký Osek, odstranění nánosů pro obnovení plavby</v>
      </c>
      <c r="F48" s="305"/>
      <c r="G48" s="305"/>
      <c r="H48" s="305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86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72" t="str">
        <f>E9</f>
        <v>SO 01 - VD Velký Osek - DPK</v>
      </c>
      <c r="F50" s="303"/>
      <c r="G50" s="303"/>
      <c r="H50" s="303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19</v>
      </c>
      <c r="D52" s="35"/>
      <c r="E52" s="35"/>
      <c r="F52" s="26" t="str">
        <f>F12</f>
        <v>Labe</v>
      </c>
      <c r="G52" s="35"/>
      <c r="H52" s="35"/>
      <c r="I52" s="28" t="s">
        <v>21</v>
      </c>
      <c r="J52" s="59" t="str">
        <f>IF(J12="","",J12)</f>
        <v/>
      </c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22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30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>
        <f>E24</f>
        <v>0</v>
      </c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93</v>
      </c>
      <c r="D57" s="124"/>
      <c r="E57" s="124"/>
      <c r="F57" s="124"/>
      <c r="G57" s="124"/>
      <c r="H57" s="124"/>
      <c r="I57" s="124"/>
      <c r="J57" s="125" t="s">
        <v>94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66</v>
      </c>
      <c r="D59" s="35"/>
      <c r="E59" s="35"/>
      <c r="F59" s="35"/>
      <c r="G59" s="35"/>
      <c r="H59" s="35"/>
      <c r="I59" s="35"/>
      <c r="J59" s="75">
        <f>J80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 x14ac:dyDescent="0.2">
      <c r="B60" s="127"/>
      <c r="C60" s="128"/>
      <c r="D60" s="129" t="s">
        <v>96</v>
      </c>
      <c r="E60" s="130"/>
      <c r="F60" s="130"/>
      <c r="G60" s="130"/>
      <c r="H60" s="130"/>
      <c r="I60" s="130"/>
      <c r="J60" s="131">
        <f>J81</f>
        <v>0</v>
      </c>
      <c r="K60" s="128"/>
      <c r="L60" s="132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9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 x14ac:dyDescent="0.2">
      <c r="A62" s="33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9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 x14ac:dyDescent="0.2">
      <c r="A66" s="33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9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 x14ac:dyDescent="0.2">
      <c r="A67" s="33"/>
      <c r="B67" s="34"/>
      <c r="C67" s="22" t="s">
        <v>97</v>
      </c>
      <c r="D67" s="35"/>
      <c r="E67" s="35"/>
      <c r="F67" s="35"/>
      <c r="G67" s="35"/>
      <c r="H67" s="35"/>
      <c r="I67" s="35"/>
      <c r="J67" s="35"/>
      <c r="K67" s="35"/>
      <c r="L67" s="9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 x14ac:dyDescent="0.2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9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14</v>
      </c>
      <c r="D69" s="35"/>
      <c r="E69" s="35"/>
      <c r="F69" s="35"/>
      <c r="G69" s="35"/>
      <c r="H69" s="35"/>
      <c r="I69" s="35"/>
      <c r="J69" s="35"/>
      <c r="K69" s="35"/>
      <c r="L69" s="9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304" t="str">
        <f>E7</f>
        <v>VD Velký Osek, odstranění nánosů pro obnovení plavby</v>
      </c>
      <c r="F70" s="305"/>
      <c r="G70" s="305"/>
      <c r="H70" s="305"/>
      <c r="I70" s="35"/>
      <c r="J70" s="35"/>
      <c r="K70" s="35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86</v>
      </c>
      <c r="D71" s="35"/>
      <c r="E71" s="35"/>
      <c r="F71" s="35"/>
      <c r="G71" s="35"/>
      <c r="H71" s="35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272" t="str">
        <f>E9</f>
        <v>SO 01 - VD Velký Osek - DPK</v>
      </c>
      <c r="F72" s="303"/>
      <c r="G72" s="303"/>
      <c r="H72" s="303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19</v>
      </c>
      <c r="D74" s="35"/>
      <c r="E74" s="35"/>
      <c r="F74" s="26" t="str">
        <f>F12</f>
        <v>Labe</v>
      </c>
      <c r="G74" s="35"/>
      <c r="H74" s="35"/>
      <c r="I74" s="28" t="s">
        <v>21</v>
      </c>
      <c r="J74" s="59" t="str">
        <f>IF(J12="","",J12)</f>
        <v/>
      </c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 x14ac:dyDescent="0.2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40.15" customHeight="1" x14ac:dyDescent="0.2">
      <c r="A76" s="33"/>
      <c r="B76" s="34"/>
      <c r="C76" s="28" t="s">
        <v>22</v>
      </c>
      <c r="D76" s="35"/>
      <c r="E76" s="35"/>
      <c r="F76" s="26" t="str">
        <f>E15</f>
        <v>Povodí Labe, státní podnik, OIČ, Hradec Králové</v>
      </c>
      <c r="G76" s="35"/>
      <c r="H76" s="35"/>
      <c r="I76" s="28" t="s">
        <v>30</v>
      </c>
      <c r="J76" s="31" t="str">
        <f>E21</f>
        <v>Povodí Labe, státní podnik, OIČ, Hradec Králové</v>
      </c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 x14ac:dyDescent="0.2">
      <c r="A77" s="33"/>
      <c r="B77" s="34"/>
      <c r="C77" s="28" t="s">
        <v>28</v>
      </c>
      <c r="D77" s="35"/>
      <c r="E77" s="35"/>
      <c r="F77" s="26" t="str">
        <f>IF(E18="","",E18)</f>
        <v>Vyplň údaj</v>
      </c>
      <c r="G77" s="35"/>
      <c r="H77" s="35"/>
      <c r="I77" s="28" t="s">
        <v>32</v>
      </c>
      <c r="J77" s="31">
        <f>E24</f>
        <v>0</v>
      </c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 x14ac:dyDescent="0.2">
      <c r="A79" s="133"/>
      <c r="B79" s="134"/>
      <c r="C79" s="135" t="s">
        <v>98</v>
      </c>
      <c r="D79" s="136" t="s">
        <v>53</v>
      </c>
      <c r="E79" s="136" t="s">
        <v>50</v>
      </c>
      <c r="F79" s="136" t="s">
        <v>51</v>
      </c>
      <c r="G79" s="136" t="s">
        <v>99</v>
      </c>
      <c r="H79" s="136" t="s">
        <v>100</v>
      </c>
      <c r="I79" s="136" t="s">
        <v>101</v>
      </c>
      <c r="J79" s="136" t="s">
        <v>94</v>
      </c>
      <c r="K79" s="137" t="s">
        <v>102</v>
      </c>
      <c r="L79" s="138"/>
      <c r="M79" s="67" t="s">
        <v>17</v>
      </c>
      <c r="N79" s="68" t="s">
        <v>39</v>
      </c>
      <c r="O79" s="68" t="s">
        <v>103</v>
      </c>
      <c r="P79" s="68" t="s">
        <v>104</v>
      </c>
      <c r="Q79" s="68" t="s">
        <v>105</v>
      </c>
      <c r="R79" s="68" t="s">
        <v>106</v>
      </c>
      <c r="S79" s="68" t="s">
        <v>107</v>
      </c>
      <c r="T79" s="69" t="s">
        <v>108</v>
      </c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3"/>
    </row>
    <row r="80" spans="1:63" s="2" customFormat="1" ht="22.9" customHeight="1" x14ac:dyDescent="0.25">
      <c r="A80" s="246"/>
      <c r="B80" s="34"/>
      <c r="C80" s="74" t="s">
        <v>109</v>
      </c>
      <c r="D80" s="245"/>
      <c r="E80" s="245"/>
      <c r="F80" s="245"/>
      <c r="G80" s="245"/>
      <c r="H80" s="245"/>
      <c r="I80" s="245"/>
      <c r="J80" s="139">
        <f>BK80</f>
        <v>0</v>
      </c>
      <c r="K80" s="245"/>
      <c r="L80" s="38"/>
      <c r="M80" s="70"/>
      <c r="N80" s="140"/>
      <c r="O80" s="71"/>
      <c r="P80" s="141">
        <f>P81</f>
        <v>0</v>
      </c>
      <c r="Q80" s="71"/>
      <c r="R80" s="141">
        <f>R81</f>
        <v>0.13200000000000001</v>
      </c>
      <c r="S80" s="71"/>
      <c r="T80" s="142">
        <f>T81</f>
        <v>0</v>
      </c>
      <c r="U80" s="246"/>
      <c r="V80" s="246"/>
      <c r="W80" s="246"/>
      <c r="X80" s="246"/>
      <c r="Y80" s="246"/>
      <c r="Z80" s="246"/>
      <c r="AA80" s="246"/>
      <c r="AB80" s="246"/>
      <c r="AC80" s="246"/>
      <c r="AD80" s="246"/>
      <c r="AE80" s="246"/>
      <c r="AT80" s="16" t="s">
        <v>67</v>
      </c>
      <c r="AU80" s="16" t="s">
        <v>95</v>
      </c>
      <c r="BK80" s="143">
        <f>BK81</f>
        <v>0</v>
      </c>
    </row>
    <row r="81" spans="1:65" s="11" customFormat="1" ht="25.9" customHeight="1" x14ac:dyDescent="0.2">
      <c r="B81" s="144"/>
      <c r="C81" s="145"/>
      <c r="D81" s="146" t="s">
        <v>67</v>
      </c>
      <c r="E81" s="147" t="s">
        <v>75</v>
      </c>
      <c r="F81" s="147" t="s">
        <v>110</v>
      </c>
      <c r="G81" s="145"/>
      <c r="H81" s="145"/>
      <c r="I81" s="148"/>
      <c r="J81" s="149">
        <f>BK81</f>
        <v>0</v>
      </c>
      <c r="K81" s="145"/>
      <c r="L81" s="150"/>
      <c r="M81" s="151"/>
      <c r="N81" s="251"/>
      <c r="O81" s="251"/>
      <c r="P81" s="252">
        <f>SUM(P82:P93)</f>
        <v>0</v>
      </c>
      <c r="Q81" s="251"/>
      <c r="R81" s="252">
        <f>SUM(R82:R93)</f>
        <v>0.13200000000000001</v>
      </c>
      <c r="S81" s="251"/>
      <c r="T81" s="154">
        <f>SUM(T82:T93)</f>
        <v>0</v>
      </c>
      <c r="AR81" s="155" t="s">
        <v>75</v>
      </c>
      <c r="AT81" s="156" t="s">
        <v>67</v>
      </c>
      <c r="AU81" s="156" t="s">
        <v>68</v>
      </c>
      <c r="AY81" s="155" t="s">
        <v>111</v>
      </c>
      <c r="BK81" s="157">
        <f>SUM(BK82:BK93)</f>
        <v>0</v>
      </c>
    </row>
    <row r="82" spans="1:65" s="2" customFormat="1" ht="24.2" customHeight="1" x14ac:dyDescent="0.2">
      <c r="A82" s="246"/>
      <c r="B82" s="34"/>
      <c r="C82" s="158" t="s">
        <v>75</v>
      </c>
      <c r="D82" s="158" t="s">
        <v>112</v>
      </c>
      <c r="E82" s="159" t="s">
        <v>113</v>
      </c>
      <c r="F82" s="160" t="s">
        <v>188</v>
      </c>
      <c r="G82" s="161" t="s">
        <v>114</v>
      </c>
      <c r="H82" s="247">
        <v>1200</v>
      </c>
      <c r="I82" s="163"/>
      <c r="J82" s="164">
        <f>ROUND(I82*H82,2)</f>
        <v>0</v>
      </c>
      <c r="K82" s="160" t="s">
        <v>17</v>
      </c>
      <c r="L82" s="38"/>
      <c r="M82" s="165" t="s">
        <v>17</v>
      </c>
      <c r="N82" s="253" t="s">
        <v>42</v>
      </c>
      <c r="O82" s="206"/>
      <c r="P82" s="254">
        <f>O82*H82</f>
        <v>0</v>
      </c>
      <c r="Q82" s="254">
        <v>1.1E-4</v>
      </c>
      <c r="R82" s="254">
        <f>Q82*H82</f>
        <v>0.13200000000000001</v>
      </c>
      <c r="S82" s="254">
        <v>0</v>
      </c>
      <c r="T82" s="168">
        <f>S82*H82</f>
        <v>0</v>
      </c>
      <c r="U82" s="246"/>
      <c r="V82" s="246"/>
      <c r="W82" s="246"/>
      <c r="X82" s="246"/>
      <c r="Y82" s="246"/>
      <c r="Z82" s="246"/>
      <c r="AA82" s="246"/>
      <c r="AB82" s="246"/>
      <c r="AC82" s="246"/>
      <c r="AD82" s="246"/>
      <c r="AE82" s="246"/>
      <c r="AR82" s="169" t="s">
        <v>115</v>
      </c>
      <c r="AT82" s="169" t="s">
        <v>112</v>
      </c>
      <c r="AU82" s="169" t="s">
        <v>75</v>
      </c>
      <c r="AY82" s="16" t="s">
        <v>111</v>
      </c>
      <c r="BE82" s="170">
        <f>IF(N82="základní",J82,0)</f>
        <v>0</v>
      </c>
      <c r="BF82" s="170">
        <f>IF(N82="snížená",J82,0)</f>
        <v>0</v>
      </c>
      <c r="BG82" s="170">
        <f>IF(N82="zákl. přenesená",J82,0)</f>
        <v>0</v>
      </c>
      <c r="BH82" s="170">
        <f>IF(N82="sníž. přenesená",J82,0)</f>
        <v>0</v>
      </c>
      <c r="BI82" s="170">
        <f>IF(N82="nulová",J82,0)</f>
        <v>0</v>
      </c>
      <c r="BJ82" s="16" t="s">
        <v>115</v>
      </c>
      <c r="BK82" s="170">
        <f>ROUND(I82*H82,2)</f>
        <v>0</v>
      </c>
      <c r="BL82" s="16" t="s">
        <v>115</v>
      </c>
      <c r="BM82" s="169" t="s">
        <v>192</v>
      </c>
    </row>
    <row r="83" spans="1:65" s="12" customFormat="1" ht="22.5" x14ac:dyDescent="0.2">
      <c r="B83" s="171"/>
      <c r="C83" s="172"/>
      <c r="D83" s="173" t="s">
        <v>116</v>
      </c>
      <c r="E83" s="174" t="s">
        <v>17</v>
      </c>
      <c r="F83" s="175" t="s">
        <v>117</v>
      </c>
      <c r="G83" s="172"/>
      <c r="H83" s="248" t="s">
        <v>17</v>
      </c>
      <c r="I83" s="176"/>
      <c r="J83" s="172"/>
      <c r="K83" s="172"/>
      <c r="L83" s="177"/>
      <c r="M83" s="178"/>
      <c r="N83" s="255"/>
      <c r="O83" s="255"/>
      <c r="P83" s="255"/>
      <c r="Q83" s="255"/>
      <c r="R83" s="255"/>
      <c r="S83" s="255"/>
      <c r="T83" s="180"/>
      <c r="AT83" s="181" t="s">
        <v>116</v>
      </c>
      <c r="AU83" s="181" t="s">
        <v>75</v>
      </c>
      <c r="AV83" s="12" t="s">
        <v>75</v>
      </c>
      <c r="AW83" s="12" t="s">
        <v>31</v>
      </c>
      <c r="AX83" s="12" t="s">
        <v>68</v>
      </c>
      <c r="AY83" s="181" t="s">
        <v>111</v>
      </c>
    </row>
    <row r="84" spans="1:65" s="13" customFormat="1" x14ac:dyDescent="0.2">
      <c r="B84" s="182"/>
      <c r="C84" s="183"/>
      <c r="D84" s="173" t="s">
        <v>116</v>
      </c>
      <c r="E84" s="184" t="s">
        <v>17</v>
      </c>
      <c r="F84" s="185">
        <v>1200</v>
      </c>
      <c r="G84" s="183"/>
      <c r="H84" s="249">
        <v>1200</v>
      </c>
      <c r="I84" s="187"/>
      <c r="J84" s="183"/>
      <c r="K84" s="183"/>
      <c r="L84" s="188"/>
      <c r="M84" s="201"/>
      <c r="N84" s="229"/>
      <c r="O84" s="229"/>
      <c r="P84" s="229"/>
      <c r="Q84" s="229"/>
      <c r="R84" s="229"/>
      <c r="S84" s="229"/>
      <c r="T84" s="203"/>
      <c r="AT84" s="192" t="s">
        <v>116</v>
      </c>
      <c r="AU84" s="192" t="s">
        <v>75</v>
      </c>
      <c r="AV84" s="13" t="s">
        <v>78</v>
      </c>
      <c r="AW84" s="13" t="s">
        <v>31</v>
      </c>
      <c r="AX84" s="13" t="s">
        <v>75</v>
      </c>
      <c r="AY84" s="192" t="s">
        <v>111</v>
      </c>
    </row>
    <row r="85" spans="1:65" s="2" customFormat="1" ht="24.2" customHeight="1" x14ac:dyDescent="0.2">
      <c r="A85" s="246"/>
      <c r="B85" s="34"/>
      <c r="C85" s="158" t="s">
        <v>78</v>
      </c>
      <c r="D85" s="158" t="s">
        <v>112</v>
      </c>
      <c r="E85" s="159" t="s">
        <v>189</v>
      </c>
      <c r="F85" s="160" t="s">
        <v>125</v>
      </c>
      <c r="G85" s="161" t="s">
        <v>114</v>
      </c>
      <c r="H85" s="247">
        <v>400</v>
      </c>
      <c r="I85" s="163"/>
      <c r="J85" s="164">
        <f>ROUND(I85*H85,2)</f>
        <v>0</v>
      </c>
      <c r="K85" s="160"/>
      <c r="L85" s="38"/>
      <c r="M85" s="165" t="s">
        <v>17</v>
      </c>
      <c r="N85" s="253" t="s">
        <v>42</v>
      </c>
      <c r="O85" s="206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168">
        <f>S85*H85</f>
        <v>0</v>
      </c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R85" s="169" t="s">
        <v>115</v>
      </c>
      <c r="AT85" s="169" t="s">
        <v>112</v>
      </c>
      <c r="AU85" s="169" t="s">
        <v>75</v>
      </c>
      <c r="AY85" s="16" t="s">
        <v>111</v>
      </c>
      <c r="BE85" s="170">
        <f>IF(N85="základní",J85,0)</f>
        <v>0</v>
      </c>
      <c r="BF85" s="170">
        <f>IF(N85="snížená",J85,0)</f>
        <v>0</v>
      </c>
      <c r="BG85" s="170">
        <f>IF(N85="zákl. přenesená",J85,0)</f>
        <v>0</v>
      </c>
      <c r="BH85" s="170">
        <f>IF(N85="sníž. přenesená",J85,0)</f>
        <v>0</v>
      </c>
      <c r="BI85" s="170">
        <f>IF(N85="nulová",J85,0)</f>
        <v>0</v>
      </c>
      <c r="BJ85" s="16" t="s">
        <v>115</v>
      </c>
      <c r="BK85" s="170">
        <f>ROUND(I85*H85,2)</f>
        <v>0</v>
      </c>
      <c r="BL85" s="16" t="s">
        <v>115</v>
      </c>
      <c r="BM85" s="169" t="s">
        <v>193</v>
      </c>
    </row>
    <row r="86" spans="1:65" s="12" customFormat="1" x14ac:dyDescent="0.2">
      <c r="B86" s="171"/>
      <c r="C86" s="172"/>
      <c r="D86" s="173" t="s">
        <v>116</v>
      </c>
      <c r="E86" s="174" t="s">
        <v>17</v>
      </c>
      <c r="F86" s="175" t="s">
        <v>190</v>
      </c>
      <c r="G86" s="172"/>
      <c r="H86" s="248" t="s">
        <v>17</v>
      </c>
      <c r="I86" s="176"/>
      <c r="J86" s="172"/>
      <c r="K86" s="172"/>
      <c r="L86" s="177"/>
      <c r="M86" s="178"/>
      <c r="N86" s="255"/>
      <c r="O86" s="255"/>
      <c r="P86" s="255"/>
      <c r="Q86" s="255"/>
      <c r="R86" s="255"/>
      <c r="S86" s="255"/>
      <c r="T86" s="180"/>
      <c r="AT86" s="181" t="s">
        <v>116</v>
      </c>
      <c r="AU86" s="181" t="s">
        <v>75</v>
      </c>
      <c r="AV86" s="12" t="s">
        <v>75</v>
      </c>
      <c r="AW86" s="12" t="s">
        <v>31</v>
      </c>
      <c r="AX86" s="12" t="s">
        <v>68</v>
      </c>
      <c r="AY86" s="181" t="s">
        <v>111</v>
      </c>
    </row>
    <row r="87" spans="1:65" s="13" customFormat="1" x14ac:dyDescent="0.2">
      <c r="B87" s="182"/>
      <c r="C87" s="183"/>
      <c r="D87" s="173" t="s">
        <v>116</v>
      </c>
      <c r="E87" s="184" t="s">
        <v>17</v>
      </c>
      <c r="F87" s="185" t="s">
        <v>196</v>
      </c>
      <c r="G87" s="183"/>
      <c r="H87" s="249">
        <v>400</v>
      </c>
      <c r="I87" s="187"/>
      <c r="J87" s="183"/>
      <c r="K87" s="183"/>
      <c r="L87" s="188"/>
      <c r="M87" s="201"/>
      <c r="N87" s="229"/>
      <c r="O87" s="229"/>
      <c r="P87" s="229"/>
      <c r="Q87" s="229"/>
      <c r="R87" s="229"/>
      <c r="S87" s="229"/>
      <c r="T87" s="203"/>
      <c r="AT87" s="192" t="s">
        <v>116</v>
      </c>
      <c r="AU87" s="192" t="s">
        <v>75</v>
      </c>
      <c r="AV87" s="13" t="s">
        <v>78</v>
      </c>
      <c r="AW87" s="13" t="s">
        <v>31</v>
      </c>
      <c r="AX87" s="13" t="s">
        <v>75</v>
      </c>
      <c r="AY87" s="192" t="s">
        <v>111</v>
      </c>
    </row>
    <row r="88" spans="1:65" s="2" customFormat="1" ht="24.2" customHeight="1" x14ac:dyDescent="0.2">
      <c r="A88" s="246"/>
      <c r="B88" s="34"/>
      <c r="C88" s="158" t="s">
        <v>132</v>
      </c>
      <c r="D88" s="158" t="s">
        <v>112</v>
      </c>
      <c r="E88" s="159" t="s">
        <v>128</v>
      </c>
      <c r="F88" s="160" t="s">
        <v>129</v>
      </c>
      <c r="G88" s="161" t="s">
        <v>114</v>
      </c>
      <c r="H88" s="247">
        <v>400</v>
      </c>
      <c r="I88" s="163"/>
      <c r="J88" s="164">
        <f>ROUND(I88*H88,2)</f>
        <v>0</v>
      </c>
      <c r="K88" s="160" t="s">
        <v>17</v>
      </c>
      <c r="L88" s="38"/>
      <c r="M88" s="165" t="s">
        <v>17</v>
      </c>
      <c r="N88" s="253" t="s">
        <v>42</v>
      </c>
      <c r="O88" s="206"/>
      <c r="P88" s="254">
        <f>O88*H88</f>
        <v>0</v>
      </c>
      <c r="Q88" s="254">
        <v>0</v>
      </c>
      <c r="R88" s="254">
        <f>Q88*H88</f>
        <v>0</v>
      </c>
      <c r="S88" s="254">
        <v>0</v>
      </c>
      <c r="T88" s="168">
        <f>S88*H88</f>
        <v>0</v>
      </c>
      <c r="U88" s="246"/>
      <c r="V88" s="246"/>
      <c r="W88" s="246"/>
      <c r="X88" s="246"/>
      <c r="Y88" s="246"/>
      <c r="Z88" s="246"/>
      <c r="AA88" s="246"/>
      <c r="AB88" s="246"/>
      <c r="AC88" s="246"/>
      <c r="AD88" s="246"/>
      <c r="AE88" s="246"/>
      <c r="AR88" s="169" t="s">
        <v>115</v>
      </c>
      <c r="AT88" s="169" t="s">
        <v>112</v>
      </c>
      <c r="AU88" s="169" t="s">
        <v>75</v>
      </c>
      <c r="AY88" s="16" t="s">
        <v>111</v>
      </c>
      <c r="BE88" s="170">
        <f>IF(N88="základní",J88,0)</f>
        <v>0</v>
      </c>
      <c r="BF88" s="170">
        <f>IF(N88="snížená",J88,0)</f>
        <v>0</v>
      </c>
      <c r="BG88" s="170">
        <f>IF(N88="zákl. přenesená",J88,0)</f>
        <v>0</v>
      </c>
      <c r="BH88" s="170">
        <f>IF(N88="sníž. přenesená",J88,0)</f>
        <v>0</v>
      </c>
      <c r="BI88" s="170">
        <f>IF(N88="nulová",J88,0)</f>
        <v>0</v>
      </c>
      <c r="BJ88" s="16" t="s">
        <v>115</v>
      </c>
      <c r="BK88" s="170">
        <f>ROUND(I88*H88,2)</f>
        <v>0</v>
      </c>
      <c r="BL88" s="16" t="s">
        <v>115</v>
      </c>
      <c r="BM88" s="169" t="s">
        <v>194</v>
      </c>
    </row>
    <row r="89" spans="1:65" s="12" customFormat="1" x14ac:dyDescent="0.2">
      <c r="B89" s="171"/>
      <c r="C89" s="172"/>
      <c r="D89" s="173" t="s">
        <v>116</v>
      </c>
      <c r="E89" s="174" t="s">
        <v>17</v>
      </c>
      <c r="F89" s="175" t="s">
        <v>131</v>
      </c>
      <c r="G89" s="172"/>
      <c r="H89" s="248" t="s">
        <v>17</v>
      </c>
      <c r="I89" s="176"/>
      <c r="J89" s="172"/>
      <c r="K89" s="172"/>
      <c r="L89" s="177"/>
      <c r="M89" s="178"/>
      <c r="N89" s="255"/>
      <c r="O89" s="255"/>
      <c r="P89" s="255"/>
      <c r="Q89" s="255"/>
      <c r="R89" s="255"/>
      <c r="S89" s="255"/>
      <c r="T89" s="180"/>
      <c r="AT89" s="181" t="s">
        <v>116</v>
      </c>
      <c r="AU89" s="181" t="s">
        <v>75</v>
      </c>
      <c r="AV89" s="12" t="s">
        <v>75</v>
      </c>
      <c r="AW89" s="12" t="s">
        <v>31</v>
      </c>
      <c r="AX89" s="12" t="s">
        <v>68</v>
      </c>
      <c r="AY89" s="181" t="s">
        <v>111</v>
      </c>
    </row>
    <row r="90" spans="1:65" s="13" customFormat="1" x14ac:dyDescent="0.2">
      <c r="B90" s="182"/>
      <c r="C90" s="183"/>
      <c r="D90" s="173" t="s">
        <v>116</v>
      </c>
      <c r="E90" s="184" t="s">
        <v>17</v>
      </c>
      <c r="F90" s="185" t="s">
        <v>196</v>
      </c>
      <c r="G90" s="183"/>
      <c r="H90" s="249">
        <v>400</v>
      </c>
      <c r="I90" s="187"/>
      <c r="J90" s="183"/>
      <c r="K90" s="183"/>
      <c r="L90" s="188"/>
      <c r="M90" s="201"/>
      <c r="N90" s="229"/>
      <c r="O90" s="229"/>
      <c r="P90" s="229"/>
      <c r="Q90" s="229"/>
      <c r="R90" s="229"/>
      <c r="S90" s="229"/>
      <c r="T90" s="203"/>
      <c r="AT90" s="192" t="s">
        <v>116</v>
      </c>
      <c r="AU90" s="192" t="s">
        <v>75</v>
      </c>
      <c r="AV90" s="13" t="s">
        <v>78</v>
      </c>
      <c r="AW90" s="13" t="s">
        <v>31</v>
      </c>
      <c r="AX90" s="13" t="s">
        <v>75</v>
      </c>
      <c r="AY90" s="192" t="s">
        <v>111</v>
      </c>
    </row>
    <row r="91" spans="1:65" s="2" customFormat="1" ht="16.5" customHeight="1" x14ac:dyDescent="0.2">
      <c r="A91" s="246"/>
      <c r="B91" s="34"/>
      <c r="C91" s="158" t="s">
        <v>115</v>
      </c>
      <c r="D91" s="158" t="s">
        <v>112</v>
      </c>
      <c r="E91" s="159" t="s">
        <v>133</v>
      </c>
      <c r="F91" s="160" t="s">
        <v>134</v>
      </c>
      <c r="G91" s="161" t="s">
        <v>114</v>
      </c>
      <c r="H91" s="247">
        <v>400</v>
      </c>
      <c r="I91" s="163"/>
      <c r="J91" s="164">
        <f>ROUND(I91*H91,2)</f>
        <v>0</v>
      </c>
      <c r="K91" s="160" t="s">
        <v>17</v>
      </c>
      <c r="L91" s="38"/>
      <c r="M91" s="165" t="s">
        <v>17</v>
      </c>
      <c r="N91" s="253" t="s">
        <v>42</v>
      </c>
      <c r="O91" s="206"/>
      <c r="P91" s="254">
        <f>O91*H91</f>
        <v>0</v>
      </c>
      <c r="Q91" s="254">
        <v>0</v>
      </c>
      <c r="R91" s="254">
        <f>Q91*H91</f>
        <v>0</v>
      </c>
      <c r="S91" s="254">
        <v>0</v>
      </c>
      <c r="T91" s="168">
        <f>S91*H91</f>
        <v>0</v>
      </c>
      <c r="U91" s="246"/>
      <c r="V91" s="246"/>
      <c r="W91" s="246"/>
      <c r="X91" s="246"/>
      <c r="Y91" s="246"/>
      <c r="Z91" s="246"/>
      <c r="AA91" s="246"/>
      <c r="AB91" s="246"/>
      <c r="AC91" s="246"/>
      <c r="AD91" s="246"/>
      <c r="AE91" s="246"/>
      <c r="AR91" s="169" t="s">
        <v>115</v>
      </c>
      <c r="AT91" s="169" t="s">
        <v>112</v>
      </c>
      <c r="AU91" s="169" t="s">
        <v>75</v>
      </c>
      <c r="AY91" s="16" t="s">
        <v>111</v>
      </c>
      <c r="BE91" s="170">
        <f>IF(N91="základní",J91,0)</f>
        <v>0</v>
      </c>
      <c r="BF91" s="170">
        <f>IF(N91="snížená",J91,0)</f>
        <v>0</v>
      </c>
      <c r="BG91" s="170">
        <f>IF(N91="zákl. přenesená",J91,0)</f>
        <v>0</v>
      </c>
      <c r="BH91" s="170">
        <f>IF(N91="sníž. přenesená",J91,0)</f>
        <v>0</v>
      </c>
      <c r="BI91" s="170">
        <f>IF(N91="nulová",J91,0)</f>
        <v>0</v>
      </c>
      <c r="BJ91" s="16" t="s">
        <v>115</v>
      </c>
      <c r="BK91" s="170">
        <f>ROUND(I91*H91,2)</f>
        <v>0</v>
      </c>
      <c r="BL91" s="16" t="s">
        <v>115</v>
      </c>
      <c r="BM91" s="169" t="s">
        <v>195</v>
      </c>
    </row>
    <row r="92" spans="1:65" s="12" customFormat="1" x14ac:dyDescent="0.2">
      <c r="B92" s="171"/>
      <c r="C92" s="172"/>
      <c r="D92" s="173" t="s">
        <v>116</v>
      </c>
      <c r="E92" s="174" t="s">
        <v>17</v>
      </c>
      <c r="F92" s="175" t="s">
        <v>136</v>
      </c>
      <c r="G92" s="172"/>
      <c r="H92" s="248" t="s">
        <v>17</v>
      </c>
      <c r="I92" s="176"/>
      <c r="J92" s="172"/>
      <c r="K92" s="172"/>
      <c r="L92" s="177"/>
      <c r="M92" s="178"/>
      <c r="N92" s="255"/>
      <c r="O92" s="255"/>
      <c r="P92" s="255"/>
      <c r="Q92" s="255"/>
      <c r="R92" s="255"/>
      <c r="S92" s="255"/>
      <c r="T92" s="180"/>
      <c r="AT92" s="181" t="s">
        <v>116</v>
      </c>
      <c r="AU92" s="181" t="s">
        <v>75</v>
      </c>
      <c r="AV92" s="12" t="s">
        <v>75</v>
      </c>
      <c r="AW92" s="12" t="s">
        <v>31</v>
      </c>
      <c r="AX92" s="12" t="s">
        <v>68</v>
      </c>
      <c r="AY92" s="181" t="s">
        <v>111</v>
      </c>
    </row>
    <row r="93" spans="1:65" s="13" customFormat="1" x14ac:dyDescent="0.2">
      <c r="B93" s="182"/>
      <c r="C93" s="183"/>
      <c r="D93" s="173" t="s">
        <v>116</v>
      </c>
      <c r="E93" s="184" t="s">
        <v>17</v>
      </c>
      <c r="F93" s="185" t="s">
        <v>196</v>
      </c>
      <c r="G93" s="183"/>
      <c r="H93" s="249">
        <v>400</v>
      </c>
      <c r="I93" s="187"/>
      <c r="J93" s="183"/>
      <c r="K93" s="183"/>
      <c r="L93" s="188"/>
      <c r="M93" s="189"/>
      <c r="N93" s="190"/>
      <c r="O93" s="190"/>
      <c r="P93" s="190"/>
      <c r="Q93" s="190"/>
      <c r="R93" s="190"/>
      <c r="S93" s="190"/>
      <c r="T93" s="191"/>
      <c r="AT93" s="192" t="s">
        <v>116</v>
      </c>
      <c r="AU93" s="192" t="s">
        <v>75</v>
      </c>
      <c r="AV93" s="13" t="s">
        <v>78</v>
      </c>
      <c r="AW93" s="13" t="s">
        <v>31</v>
      </c>
      <c r="AX93" s="13" t="s">
        <v>75</v>
      </c>
      <c r="AY93" s="192" t="s">
        <v>111</v>
      </c>
    </row>
    <row r="94" spans="1:65" s="2" customFormat="1" ht="6.95" customHeight="1" x14ac:dyDescent="0.2">
      <c r="A94" s="246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38"/>
      <c r="M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6"/>
      <c r="AD94" s="246"/>
      <c r="AE94" s="246"/>
    </row>
    <row r="95" spans="1:65" s="13" customFormat="1" ht="37.5" customHeight="1" thickBot="1" x14ac:dyDescent="0.25">
      <c r="B95" s="221"/>
      <c r="C95" s="302" t="s">
        <v>191</v>
      </c>
      <c r="D95" s="302"/>
      <c r="E95" s="302"/>
      <c r="F95" s="302"/>
      <c r="G95" s="302"/>
      <c r="H95" s="302"/>
      <c r="I95" s="302"/>
      <c r="J95" s="302"/>
      <c r="K95" s="302"/>
      <c r="L95" s="256"/>
      <c r="M95" s="229"/>
      <c r="N95" s="229"/>
      <c r="O95" s="229"/>
      <c r="P95" s="229"/>
      <c r="Q95" s="229"/>
      <c r="R95" s="229"/>
      <c r="S95" s="229"/>
      <c r="T95" s="229"/>
      <c r="AT95" s="192"/>
      <c r="AU95" s="192"/>
      <c r="AY95" s="192"/>
    </row>
    <row r="96" spans="1:65" s="13" customFormat="1" ht="23.25" customHeight="1" thickTop="1" x14ac:dyDescent="0.25">
      <c r="B96" s="222"/>
      <c r="C96" s="223" t="s">
        <v>183</v>
      </c>
      <c r="D96" s="224"/>
      <c r="E96" s="224"/>
      <c r="F96" s="224"/>
      <c r="G96" s="224"/>
      <c r="H96" s="224"/>
      <c r="I96" s="224"/>
      <c r="J96" s="225">
        <f>J97</f>
        <v>0</v>
      </c>
      <c r="K96" s="226"/>
      <c r="L96" s="256"/>
      <c r="M96" s="229"/>
      <c r="N96" s="229"/>
      <c r="O96" s="229"/>
      <c r="P96" s="229"/>
      <c r="Q96" s="229"/>
      <c r="R96" s="229"/>
      <c r="S96" s="229"/>
      <c r="T96" s="229"/>
      <c r="AT96" s="192"/>
      <c r="AU96" s="192"/>
      <c r="AY96" s="192"/>
    </row>
    <row r="97" spans="2:51" s="257" customFormat="1" ht="25.5" customHeight="1" x14ac:dyDescent="0.2">
      <c r="B97" s="250"/>
      <c r="C97" s="158">
        <v>5</v>
      </c>
      <c r="D97" s="158" t="s">
        <v>112</v>
      </c>
      <c r="E97" s="159" t="s">
        <v>186</v>
      </c>
      <c r="F97" s="160" t="s">
        <v>187</v>
      </c>
      <c r="G97" s="161" t="s">
        <v>114</v>
      </c>
      <c r="H97" s="247">
        <v>400</v>
      </c>
      <c r="I97" s="163"/>
      <c r="J97" s="164">
        <f>ROUND(I97*H97,2)</f>
        <v>0</v>
      </c>
      <c r="K97" s="228" t="s">
        <v>17</v>
      </c>
      <c r="L97" s="258"/>
      <c r="M97" s="259"/>
      <c r="N97" s="259"/>
      <c r="O97" s="259"/>
      <c r="P97" s="259"/>
      <c r="Q97" s="259"/>
      <c r="R97" s="259"/>
      <c r="S97" s="259"/>
      <c r="T97" s="259"/>
      <c r="AT97" s="260"/>
      <c r="AU97" s="260"/>
      <c r="AY97" s="260"/>
    </row>
    <row r="98" spans="2:51" s="13" customFormat="1" ht="17.25" customHeight="1" x14ac:dyDescent="0.2">
      <c r="B98" s="227"/>
      <c r="C98" s="229"/>
      <c r="D98" s="230" t="s">
        <v>116</v>
      </c>
      <c r="E98" s="231" t="s">
        <v>17</v>
      </c>
      <c r="F98" s="185" t="s">
        <v>196</v>
      </c>
      <c r="G98" s="183"/>
      <c r="H98" s="249">
        <v>400</v>
      </c>
      <c r="I98" s="232"/>
      <c r="J98" s="229"/>
      <c r="K98" s="233"/>
      <c r="L98" s="256"/>
      <c r="M98" s="229"/>
      <c r="N98" s="229"/>
      <c r="O98" s="229"/>
      <c r="P98" s="229"/>
      <c r="Q98" s="229"/>
      <c r="R98" s="229"/>
      <c r="S98" s="229"/>
      <c r="T98" s="229"/>
      <c r="AT98" s="192"/>
      <c r="AU98" s="192"/>
      <c r="AY98" s="192"/>
    </row>
    <row r="99" spans="2:51" s="13" customFormat="1" ht="17.25" customHeight="1" thickBot="1" x14ac:dyDescent="0.25">
      <c r="B99" s="234"/>
      <c r="C99" s="235"/>
      <c r="D99" s="236"/>
      <c r="E99" s="237"/>
      <c r="F99" s="238"/>
      <c r="G99" s="239"/>
      <c r="H99" s="240"/>
      <c r="I99" s="241"/>
      <c r="J99" s="239"/>
      <c r="K99" s="242"/>
      <c r="L99" s="256"/>
      <c r="M99" s="229"/>
      <c r="N99" s="229"/>
      <c r="O99" s="229"/>
      <c r="P99" s="229"/>
      <c r="Q99" s="229"/>
      <c r="R99" s="229"/>
      <c r="S99" s="229"/>
      <c r="T99" s="229"/>
      <c r="AT99" s="192"/>
      <c r="AU99" s="192"/>
      <c r="AY99" s="192"/>
    </row>
    <row r="100" spans="2:51" s="243" customFormat="1" ht="12" thickTop="1" x14ac:dyDescent="0.2"/>
  </sheetData>
  <autoFilter ref="C79:K84"/>
  <mergeCells count="10">
    <mergeCell ref="C95:K95"/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7" workbookViewId="0">
      <selection activeCell="I96" sqref="I9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6" t="s">
        <v>80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78</v>
      </c>
    </row>
    <row r="4" spans="1:46" s="1" customFormat="1" ht="24.95" customHeight="1" x14ac:dyDescent="0.2">
      <c r="B4" s="19"/>
      <c r="D4" s="96" t="s">
        <v>85</v>
      </c>
      <c r="L4" s="19"/>
      <c r="M4" s="97" t="s">
        <v>10</v>
      </c>
      <c r="AT4" s="16" t="s">
        <v>31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14</v>
      </c>
      <c r="L6" s="19"/>
    </row>
    <row r="7" spans="1:46" s="1" customFormat="1" ht="16.5" customHeight="1" x14ac:dyDescent="0.2">
      <c r="B7" s="19"/>
      <c r="E7" s="306" t="str">
        <f>'Rekapitulace stavby'!K6</f>
        <v>VD Velký Osek, odstranění nánosů pro obnovení plavby</v>
      </c>
      <c r="F7" s="307"/>
      <c r="G7" s="307"/>
      <c r="H7" s="307"/>
      <c r="L7" s="19"/>
    </row>
    <row r="8" spans="1:46" s="2" customFormat="1" ht="12" customHeight="1" x14ac:dyDescent="0.2">
      <c r="A8" s="33"/>
      <c r="B8" s="38"/>
      <c r="C8" s="33"/>
      <c r="D8" s="98" t="s">
        <v>86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08" t="s">
        <v>118</v>
      </c>
      <c r="F9" s="309"/>
      <c r="G9" s="309"/>
      <c r="H9" s="309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16</v>
      </c>
      <c r="E11" s="33"/>
      <c r="F11" s="100" t="s">
        <v>77</v>
      </c>
      <c r="G11" s="33"/>
      <c r="H11" s="33"/>
      <c r="I11" s="98" t="s">
        <v>18</v>
      </c>
      <c r="J11" s="100" t="s">
        <v>119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19</v>
      </c>
      <c r="E12" s="33"/>
      <c r="F12" s="100" t="s">
        <v>88</v>
      </c>
      <c r="G12" s="33"/>
      <c r="H12" s="33"/>
      <c r="I12" s="98" t="s">
        <v>21</v>
      </c>
      <c r="J12" s="101"/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22</v>
      </c>
      <c r="E14" s="33"/>
      <c r="F14" s="33"/>
      <c r="G14" s="33"/>
      <c r="H14" s="33"/>
      <c r="I14" s="98" t="s">
        <v>23</v>
      </c>
      <c r="J14" s="100" t="s">
        <v>17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89</v>
      </c>
      <c r="F15" s="33"/>
      <c r="G15" s="33"/>
      <c r="H15" s="33"/>
      <c r="I15" s="98" t="s">
        <v>26</v>
      </c>
      <c r="J15" s="100" t="s">
        <v>17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28</v>
      </c>
      <c r="E17" s="33"/>
      <c r="F17" s="33"/>
      <c r="G17" s="33"/>
      <c r="H17" s="33"/>
      <c r="I17" s="98" t="s">
        <v>23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0" t="str">
        <f>'Rekapitulace stavby'!E14</f>
        <v>Vyplň údaj</v>
      </c>
      <c r="F18" s="311"/>
      <c r="G18" s="311"/>
      <c r="H18" s="311"/>
      <c r="I18" s="98" t="s">
        <v>26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30</v>
      </c>
      <c r="E20" s="33"/>
      <c r="F20" s="33"/>
      <c r="G20" s="33"/>
      <c r="H20" s="33"/>
      <c r="I20" s="98" t="s">
        <v>23</v>
      </c>
      <c r="J20" s="100" t="s">
        <v>17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89</v>
      </c>
      <c r="F21" s="33"/>
      <c r="G21" s="33"/>
      <c r="H21" s="33"/>
      <c r="I21" s="98" t="s">
        <v>26</v>
      </c>
      <c r="J21" s="100" t="s">
        <v>17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32</v>
      </c>
      <c r="E23" s="33"/>
      <c r="F23" s="33"/>
      <c r="G23" s="33"/>
      <c r="H23" s="33"/>
      <c r="I23" s="98" t="s">
        <v>23</v>
      </c>
      <c r="J23" s="100" t="s">
        <v>17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 t="s">
        <v>90</v>
      </c>
      <c r="F24" s="33"/>
      <c r="G24" s="33"/>
      <c r="H24" s="33"/>
      <c r="I24" s="98" t="s">
        <v>26</v>
      </c>
      <c r="J24" s="100" t="s">
        <v>17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34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12" t="s">
        <v>91</v>
      </c>
      <c r="F27" s="312"/>
      <c r="G27" s="312"/>
      <c r="H27" s="312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35</v>
      </c>
      <c r="E30" s="33"/>
      <c r="F30" s="33"/>
      <c r="G30" s="33"/>
      <c r="H30" s="33"/>
      <c r="I30" s="33"/>
      <c r="J30" s="107">
        <f>ROUND(J81,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37</v>
      </c>
      <c r="G32" s="33"/>
      <c r="H32" s="33"/>
      <c r="I32" s="108" t="s">
        <v>36</v>
      </c>
      <c r="J32" s="108" t="s">
        <v>38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39</v>
      </c>
      <c r="E33" s="98" t="s">
        <v>40</v>
      </c>
      <c r="F33" s="110">
        <f>ROUND((SUM(BE81:BE92)),  2)</f>
        <v>0</v>
      </c>
      <c r="G33" s="33"/>
      <c r="H33" s="33"/>
      <c r="I33" s="111">
        <v>0.21</v>
      </c>
      <c r="J33" s="110">
        <f>ROUND(((SUM(BE81:BE92))*I33),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41</v>
      </c>
      <c r="F34" s="110">
        <f>ROUND((SUM(BF81:BF92)),  2)</f>
        <v>0</v>
      </c>
      <c r="G34" s="33"/>
      <c r="H34" s="33"/>
      <c r="I34" s="111">
        <v>0.12</v>
      </c>
      <c r="J34" s="110">
        <f>ROUND(((SUM(BF81:BF92))*I34),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39</v>
      </c>
      <c r="E35" s="98" t="s">
        <v>42</v>
      </c>
      <c r="F35" s="110">
        <f>ROUND((SUM(BG81:BG92)),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43</v>
      </c>
      <c r="F36" s="110">
        <f>ROUND((SUM(BH81:BH92)),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44</v>
      </c>
      <c r="F37" s="110">
        <f>ROUND((SUM(BI81:BI92)),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45</v>
      </c>
      <c r="E39" s="114"/>
      <c r="F39" s="114"/>
      <c r="G39" s="115" t="s">
        <v>46</v>
      </c>
      <c r="H39" s="116" t="s">
        <v>47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92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14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304" t="str">
        <f>E7</f>
        <v>VD Velký Osek, odstranění nánosů pro obnovení plavby</v>
      </c>
      <c r="F48" s="305"/>
      <c r="G48" s="305"/>
      <c r="H48" s="305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86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72" t="str">
        <f>E9</f>
        <v>SO 02 - VD Velký Osek- HPK</v>
      </c>
      <c r="F50" s="303"/>
      <c r="G50" s="303"/>
      <c r="H50" s="303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19</v>
      </c>
      <c r="D52" s="35"/>
      <c r="E52" s="35"/>
      <c r="F52" s="26" t="str">
        <f>F12</f>
        <v>Labe</v>
      </c>
      <c r="G52" s="35"/>
      <c r="H52" s="35"/>
      <c r="I52" s="28" t="s">
        <v>21</v>
      </c>
      <c r="J52" s="59" t="str">
        <f>IF(J12="","",J12)</f>
        <v/>
      </c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22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30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/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93</v>
      </c>
      <c r="D57" s="124"/>
      <c r="E57" s="124"/>
      <c r="F57" s="124"/>
      <c r="G57" s="124"/>
      <c r="H57" s="124"/>
      <c r="I57" s="124"/>
      <c r="J57" s="125" t="s">
        <v>94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66</v>
      </c>
      <c r="D59" s="35"/>
      <c r="E59" s="35"/>
      <c r="F59" s="35"/>
      <c r="G59" s="35"/>
      <c r="H59" s="35"/>
      <c r="I59" s="35"/>
      <c r="J59" s="75">
        <f>J81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 x14ac:dyDescent="0.2">
      <c r="B60" s="127"/>
      <c r="C60" s="128"/>
      <c r="D60" s="129" t="s">
        <v>120</v>
      </c>
      <c r="E60" s="130"/>
      <c r="F60" s="130"/>
      <c r="G60" s="130"/>
      <c r="H60" s="130"/>
      <c r="I60" s="130"/>
      <c r="J60" s="131">
        <f>J82</f>
        <v>0</v>
      </c>
      <c r="K60" s="128"/>
      <c r="L60" s="132"/>
    </row>
    <row r="61" spans="1:47" s="14" customFormat="1" ht="19.899999999999999" customHeight="1" x14ac:dyDescent="0.2">
      <c r="B61" s="193"/>
      <c r="C61" s="194"/>
      <c r="D61" s="195" t="s">
        <v>121</v>
      </c>
      <c r="E61" s="196"/>
      <c r="F61" s="196"/>
      <c r="G61" s="196"/>
      <c r="H61" s="196"/>
      <c r="I61" s="196"/>
      <c r="J61" s="197">
        <f>J83</f>
        <v>0</v>
      </c>
      <c r="K61" s="194"/>
      <c r="L61" s="198"/>
    </row>
    <row r="62" spans="1:47" s="2" customFormat="1" ht="21.75" customHeight="1" x14ac:dyDescent="0.2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9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 x14ac:dyDescent="0.2">
      <c r="A63" s="33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9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 x14ac:dyDescent="0.2">
      <c r="A67" s="33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9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 x14ac:dyDescent="0.2">
      <c r="A68" s="33"/>
      <c r="B68" s="34"/>
      <c r="C68" s="22" t="s">
        <v>97</v>
      </c>
      <c r="D68" s="35"/>
      <c r="E68" s="35"/>
      <c r="F68" s="35"/>
      <c r="G68" s="35"/>
      <c r="H68" s="35"/>
      <c r="I68" s="35"/>
      <c r="J68" s="35"/>
      <c r="K68" s="35"/>
      <c r="L68" s="9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 x14ac:dyDescent="0.2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9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 x14ac:dyDescent="0.2">
      <c r="A70" s="33"/>
      <c r="B70" s="34"/>
      <c r="C70" s="28" t="s">
        <v>14</v>
      </c>
      <c r="D70" s="35"/>
      <c r="E70" s="35"/>
      <c r="F70" s="35"/>
      <c r="G70" s="35"/>
      <c r="H70" s="35"/>
      <c r="I70" s="35"/>
      <c r="J70" s="35"/>
      <c r="K70" s="35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 x14ac:dyDescent="0.2">
      <c r="A71" s="33"/>
      <c r="B71" s="34"/>
      <c r="C71" s="35"/>
      <c r="D71" s="35"/>
      <c r="E71" s="304" t="str">
        <f>E7</f>
        <v>VD Velký Osek, odstranění nánosů pro obnovení plavby</v>
      </c>
      <c r="F71" s="305"/>
      <c r="G71" s="305"/>
      <c r="H71" s="305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 x14ac:dyDescent="0.2">
      <c r="A72" s="33"/>
      <c r="B72" s="34"/>
      <c r="C72" s="28" t="s">
        <v>86</v>
      </c>
      <c r="D72" s="35"/>
      <c r="E72" s="35"/>
      <c r="F72" s="35"/>
      <c r="G72" s="35"/>
      <c r="H72" s="3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 x14ac:dyDescent="0.2">
      <c r="A73" s="33"/>
      <c r="B73" s="34"/>
      <c r="C73" s="35"/>
      <c r="D73" s="35"/>
      <c r="E73" s="272" t="str">
        <f>E9</f>
        <v>SO 02 - VD Velký Osek- HPK</v>
      </c>
      <c r="F73" s="303"/>
      <c r="G73" s="303"/>
      <c r="H73" s="303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 x14ac:dyDescent="0.2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19</v>
      </c>
      <c r="D75" s="35"/>
      <c r="E75" s="35"/>
      <c r="F75" s="26" t="str">
        <f>F12</f>
        <v>Labe</v>
      </c>
      <c r="G75" s="35"/>
      <c r="H75" s="35"/>
      <c r="I75" s="28" t="s">
        <v>21</v>
      </c>
      <c r="J75" s="59" t="str">
        <f>IF(J12="","",J12)</f>
        <v/>
      </c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40.15" customHeight="1" x14ac:dyDescent="0.2">
      <c r="A77" s="33"/>
      <c r="B77" s="34"/>
      <c r="C77" s="28" t="s">
        <v>22</v>
      </c>
      <c r="D77" s="35"/>
      <c r="E77" s="35"/>
      <c r="F77" s="26" t="str">
        <f>E15</f>
        <v>Povodí Labe, státní podnik, OIČ, Hradec Králové</v>
      </c>
      <c r="G77" s="35"/>
      <c r="H77" s="35"/>
      <c r="I77" s="28" t="s">
        <v>30</v>
      </c>
      <c r="J77" s="31" t="str">
        <f>E21</f>
        <v>Povodí Labe, státní podnik, OIČ, Hradec Králové</v>
      </c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 x14ac:dyDescent="0.2">
      <c r="A78" s="33"/>
      <c r="B78" s="34"/>
      <c r="C78" s="28" t="s">
        <v>28</v>
      </c>
      <c r="D78" s="35"/>
      <c r="E78" s="35"/>
      <c r="F78" s="26" t="str">
        <f>IF(E18="","",E18)</f>
        <v>Vyplň údaj</v>
      </c>
      <c r="G78" s="35"/>
      <c r="H78" s="35"/>
      <c r="I78" s="28" t="s">
        <v>32</v>
      </c>
      <c r="J78" s="31" t="str">
        <f>E24</f>
        <v>Ing. Eva Morkesová</v>
      </c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9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0" customFormat="1" ht="29.25" customHeight="1" x14ac:dyDescent="0.2">
      <c r="A80" s="133"/>
      <c r="B80" s="134"/>
      <c r="C80" s="135" t="s">
        <v>98</v>
      </c>
      <c r="D80" s="136" t="s">
        <v>53</v>
      </c>
      <c r="E80" s="136" t="s">
        <v>50</v>
      </c>
      <c r="F80" s="136" t="s">
        <v>51</v>
      </c>
      <c r="G80" s="136" t="s">
        <v>99</v>
      </c>
      <c r="H80" s="136" t="s">
        <v>100</v>
      </c>
      <c r="I80" s="136" t="s">
        <v>101</v>
      </c>
      <c r="J80" s="136" t="s">
        <v>94</v>
      </c>
      <c r="K80" s="137" t="s">
        <v>102</v>
      </c>
      <c r="L80" s="138"/>
      <c r="M80" s="67" t="s">
        <v>17</v>
      </c>
      <c r="N80" s="68" t="s">
        <v>39</v>
      </c>
      <c r="O80" s="68" t="s">
        <v>103</v>
      </c>
      <c r="P80" s="68" t="s">
        <v>104</v>
      </c>
      <c r="Q80" s="68" t="s">
        <v>105</v>
      </c>
      <c r="R80" s="68" t="s">
        <v>106</v>
      </c>
      <c r="S80" s="68" t="s">
        <v>107</v>
      </c>
      <c r="T80" s="69" t="s">
        <v>108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" customFormat="1" ht="22.9" customHeight="1" x14ac:dyDescent="0.25">
      <c r="A81" s="33"/>
      <c r="B81" s="34"/>
      <c r="C81" s="74" t="s">
        <v>109</v>
      </c>
      <c r="D81" s="35"/>
      <c r="E81" s="35"/>
      <c r="F81" s="35"/>
      <c r="G81" s="35"/>
      <c r="H81" s="35"/>
      <c r="I81" s="35"/>
      <c r="J81" s="139">
        <f>J82</f>
        <v>0</v>
      </c>
      <c r="K81" s="35"/>
      <c r="L81" s="38"/>
      <c r="M81" s="70"/>
      <c r="N81" s="140"/>
      <c r="O81" s="71"/>
      <c r="P81" s="141">
        <f>P82</f>
        <v>0</v>
      </c>
      <c r="Q81" s="71"/>
      <c r="R81" s="141">
        <f>R82</f>
        <v>0</v>
      </c>
      <c r="S81" s="71"/>
      <c r="T81" s="142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67</v>
      </c>
      <c r="AU81" s="16" t="s">
        <v>95</v>
      </c>
      <c r="BK81" s="143">
        <f>BK82</f>
        <v>0</v>
      </c>
    </row>
    <row r="82" spans="1:65" s="11" customFormat="1" ht="25.9" customHeight="1" x14ac:dyDescent="0.2">
      <c r="B82" s="144"/>
      <c r="C82" s="145"/>
      <c r="D82" s="146" t="s">
        <v>67</v>
      </c>
      <c r="E82" s="147" t="s">
        <v>122</v>
      </c>
      <c r="F82" s="147" t="s">
        <v>123</v>
      </c>
      <c r="G82" s="145"/>
      <c r="H82" s="145"/>
      <c r="I82" s="148"/>
      <c r="J82" s="149">
        <f>BK82</f>
        <v>0</v>
      </c>
      <c r="K82" s="145"/>
      <c r="L82" s="150"/>
      <c r="M82" s="151"/>
      <c r="N82" s="152"/>
      <c r="O82" s="152"/>
      <c r="P82" s="153">
        <f>P83</f>
        <v>0</v>
      </c>
      <c r="Q82" s="152"/>
      <c r="R82" s="153">
        <f>R83</f>
        <v>0</v>
      </c>
      <c r="S82" s="152"/>
      <c r="T82" s="154">
        <f>T83</f>
        <v>0</v>
      </c>
      <c r="AR82" s="155" t="s">
        <v>75</v>
      </c>
      <c r="AT82" s="156" t="s">
        <v>67</v>
      </c>
      <c r="AU82" s="156" t="s">
        <v>68</v>
      </c>
      <c r="AY82" s="155" t="s">
        <v>111</v>
      </c>
      <c r="BK82" s="157">
        <f>BK83</f>
        <v>0</v>
      </c>
    </row>
    <row r="83" spans="1:65" s="11" customFormat="1" ht="22.9" customHeight="1" x14ac:dyDescent="0.2">
      <c r="B83" s="144"/>
      <c r="C83" s="145"/>
      <c r="D83" s="146" t="s">
        <v>67</v>
      </c>
      <c r="E83" s="199" t="s">
        <v>75</v>
      </c>
      <c r="F83" s="199" t="s">
        <v>110</v>
      </c>
      <c r="G83" s="145"/>
      <c r="H83" s="145"/>
      <c r="I83" s="148"/>
      <c r="J83" s="200">
        <f>J84+J87+J90</f>
        <v>0</v>
      </c>
      <c r="K83" s="145"/>
      <c r="L83" s="150"/>
      <c r="M83" s="151"/>
      <c r="N83" s="152"/>
      <c r="O83" s="152"/>
      <c r="P83" s="153">
        <f>SUM(P84:P92)</f>
        <v>0</v>
      </c>
      <c r="Q83" s="152"/>
      <c r="R83" s="153">
        <f>SUM(R84:R92)</f>
        <v>0</v>
      </c>
      <c r="S83" s="152"/>
      <c r="T83" s="154">
        <f>SUM(T84:T92)</f>
        <v>0</v>
      </c>
      <c r="AR83" s="155" t="s">
        <v>75</v>
      </c>
      <c r="AT83" s="156" t="s">
        <v>67</v>
      </c>
      <c r="AU83" s="156" t="s">
        <v>75</v>
      </c>
      <c r="AY83" s="155" t="s">
        <v>111</v>
      </c>
      <c r="BK83" s="157">
        <f>SUM(BK84:BK92)</f>
        <v>0</v>
      </c>
    </row>
    <row r="84" spans="1:65" s="2" customFormat="1" ht="24.2" customHeight="1" x14ac:dyDescent="0.2">
      <c r="A84" s="33"/>
      <c r="B84" s="34"/>
      <c r="C84" s="158" t="s">
        <v>75</v>
      </c>
      <c r="D84" s="158" t="s">
        <v>112</v>
      </c>
      <c r="E84" s="159" t="s">
        <v>124</v>
      </c>
      <c r="F84" s="160" t="s">
        <v>125</v>
      </c>
      <c r="G84" s="161" t="s">
        <v>114</v>
      </c>
      <c r="H84" s="162">
        <v>500</v>
      </c>
      <c r="I84" s="163"/>
      <c r="J84" s="164">
        <f>ROUND(I84*H84,2)</f>
        <v>0</v>
      </c>
      <c r="K84" s="160"/>
      <c r="L84" s="38"/>
      <c r="M84" s="165" t="s">
        <v>17</v>
      </c>
      <c r="N84" s="166" t="s">
        <v>42</v>
      </c>
      <c r="O84" s="64"/>
      <c r="P84" s="167">
        <f>O84*H84</f>
        <v>0</v>
      </c>
      <c r="Q84" s="167">
        <v>0</v>
      </c>
      <c r="R84" s="167">
        <f>Q84*H84</f>
        <v>0</v>
      </c>
      <c r="S84" s="167">
        <v>0</v>
      </c>
      <c r="T84" s="168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69" t="s">
        <v>115</v>
      </c>
      <c r="AT84" s="169" t="s">
        <v>112</v>
      </c>
      <c r="AU84" s="169" t="s">
        <v>78</v>
      </c>
      <c r="AY84" s="16" t="s">
        <v>111</v>
      </c>
      <c r="BE84" s="170">
        <f>IF(N84="základní",J84,0)</f>
        <v>0</v>
      </c>
      <c r="BF84" s="170">
        <f>IF(N84="snížená",J84,0)</f>
        <v>0</v>
      </c>
      <c r="BG84" s="170">
        <f>IF(N84="zákl. přenesená",J84,0)</f>
        <v>0</v>
      </c>
      <c r="BH84" s="170">
        <f>IF(N84="sníž. přenesená",J84,0)</f>
        <v>0</v>
      </c>
      <c r="BI84" s="170">
        <f>IF(N84="nulová",J84,0)</f>
        <v>0</v>
      </c>
      <c r="BJ84" s="16" t="s">
        <v>115</v>
      </c>
      <c r="BK84" s="170">
        <f>ROUND(I84*H84,2)</f>
        <v>0</v>
      </c>
      <c r="BL84" s="16" t="s">
        <v>115</v>
      </c>
      <c r="BM84" s="169" t="s">
        <v>126</v>
      </c>
    </row>
    <row r="85" spans="1:65" s="12" customFormat="1" x14ac:dyDescent="0.2">
      <c r="B85" s="171"/>
      <c r="C85" s="172"/>
      <c r="D85" s="173" t="s">
        <v>116</v>
      </c>
      <c r="E85" s="174" t="s">
        <v>17</v>
      </c>
      <c r="F85" s="175" t="s">
        <v>127</v>
      </c>
      <c r="G85" s="172"/>
      <c r="H85" s="174" t="s">
        <v>17</v>
      </c>
      <c r="I85" s="176"/>
      <c r="J85" s="172"/>
      <c r="K85" s="172"/>
      <c r="L85" s="177"/>
      <c r="M85" s="178"/>
      <c r="N85" s="179"/>
      <c r="O85" s="179"/>
      <c r="P85" s="179"/>
      <c r="Q85" s="179"/>
      <c r="R85" s="179"/>
      <c r="S85" s="179"/>
      <c r="T85" s="180"/>
      <c r="AT85" s="181" t="s">
        <v>116</v>
      </c>
      <c r="AU85" s="181" t="s">
        <v>78</v>
      </c>
      <c r="AV85" s="12" t="s">
        <v>75</v>
      </c>
      <c r="AW85" s="12" t="s">
        <v>31</v>
      </c>
      <c r="AX85" s="12" t="s">
        <v>68</v>
      </c>
      <c r="AY85" s="181" t="s">
        <v>111</v>
      </c>
    </row>
    <row r="86" spans="1:65" s="13" customFormat="1" x14ac:dyDescent="0.2">
      <c r="B86" s="182"/>
      <c r="C86" s="183"/>
      <c r="D86" s="173" t="s">
        <v>116</v>
      </c>
      <c r="E86" s="184" t="s">
        <v>17</v>
      </c>
      <c r="F86" s="185">
        <v>500</v>
      </c>
      <c r="G86" s="183"/>
      <c r="H86" s="186">
        <v>500</v>
      </c>
      <c r="I86" s="187"/>
      <c r="J86" s="183"/>
      <c r="K86" s="183"/>
      <c r="L86" s="188"/>
      <c r="M86" s="201"/>
      <c r="N86" s="202"/>
      <c r="O86" s="202"/>
      <c r="P86" s="202"/>
      <c r="Q86" s="202"/>
      <c r="R86" s="202"/>
      <c r="S86" s="202"/>
      <c r="T86" s="203"/>
      <c r="AT86" s="192" t="s">
        <v>116</v>
      </c>
      <c r="AU86" s="192" t="s">
        <v>78</v>
      </c>
      <c r="AV86" s="13" t="s">
        <v>78</v>
      </c>
      <c r="AW86" s="13" t="s">
        <v>31</v>
      </c>
      <c r="AX86" s="13" t="s">
        <v>75</v>
      </c>
      <c r="AY86" s="192" t="s">
        <v>111</v>
      </c>
    </row>
    <row r="87" spans="1:65" s="2" customFormat="1" ht="24.2" customHeight="1" x14ac:dyDescent="0.2">
      <c r="A87" s="33"/>
      <c r="B87" s="34"/>
      <c r="C87" s="158" t="s">
        <v>78</v>
      </c>
      <c r="D87" s="158" t="s">
        <v>112</v>
      </c>
      <c r="E87" s="159" t="s">
        <v>128</v>
      </c>
      <c r="F87" s="160" t="s">
        <v>129</v>
      </c>
      <c r="G87" s="161" t="s">
        <v>114</v>
      </c>
      <c r="H87" s="162">
        <v>500</v>
      </c>
      <c r="I87" s="163"/>
      <c r="J87" s="164">
        <f>ROUND(I87*H87,2)</f>
        <v>0</v>
      </c>
      <c r="K87" s="160" t="s">
        <v>17</v>
      </c>
      <c r="L87" s="38"/>
      <c r="M87" s="165" t="s">
        <v>17</v>
      </c>
      <c r="N87" s="166" t="s">
        <v>42</v>
      </c>
      <c r="O87" s="64"/>
      <c r="P87" s="167">
        <f>O87*H87</f>
        <v>0</v>
      </c>
      <c r="Q87" s="167">
        <v>0</v>
      </c>
      <c r="R87" s="167">
        <f>Q87*H87</f>
        <v>0</v>
      </c>
      <c r="S87" s="167">
        <v>0</v>
      </c>
      <c r="T87" s="168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69" t="s">
        <v>115</v>
      </c>
      <c r="AT87" s="169" t="s">
        <v>112</v>
      </c>
      <c r="AU87" s="169" t="s">
        <v>78</v>
      </c>
      <c r="AY87" s="16" t="s">
        <v>111</v>
      </c>
      <c r="BE87" s="170">
        <f>IF(N87="základní",J87,0)</f>
        <v>0</v>
      </c>
      <c r="BF87" s="170">
        <f>IF(N87="snížená",J87,0)</f>
        <v>0</v>
      </c>
      <c r="BG87" s="170">
        <f>IF(N87="zákl. přenesená",J87,0)</f>
        <v>0</v>
      </c>
      <c r="BH87" s="170">
        <f>IF(N87="sníž. přenesená",J87,0)</f>
        <v>0</v>
      </c>
      <c r="BI87" s="170">
        <f>IF(N87="nulová",J87,0)</f>
        <v>0</v>
      </c>
      <c r="BJ87" s="16" t="s">
        <v>115</v>
      </c>
      <c r="BK87" s="170">
        <f>ROUND(I87*H87,2)</f>
        <v>0</v>
      </c>
      <c r="BL87" s="16" t="s">
        <v>115</v>
      </c>
      <c r="BM87" s="169" t="s">
        <v>130</v>
      </c>
    </row>
    <row r="88" spans="1:65" s="12" customFormat="1" x14ac:dyDescent="0.2">
      <c r="B88" s="171"/>
      <c r="C88" s="172"/>
      <c r="D88" s="173" t="s">
        <v>116</v>
      </c>
      <c r="E88" s="174" t="s">
        <v>17</v>
      </c>
      <c r="F88" s="175" t="s">
        <v>131</v>
      </c>
      <c r="G88" s="172"/>
      <c r="H88" s="174" t="s">
        <v>17</v>
      </c>
      <c r="I88" s="176"/>
      <c r="J88" s="172"/>
      <c r="K88" s="172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116</v>
      </c>
      <c r="AU88" s="181" t="s">
        <v>78</v>
      </c>
      <c r="AV88" s="12" t="s">
        <v>75</v>
      </c>
      <c r="AW88" s="12" t="s">
        <v>31</v>
      </c>
      <c r="AX88" s="12" t="s">
        <v>68</v>
      </c>
      <c r="AY88" s="181" t="s">
        <v>111</v>
      </c>
    </row>
    <row r="89" spans="1:65" s="13" customFormat="1" x14ac:dyDescent="0.2">
      <c r="B89" s="182"/>
      <c r="C89" s="183"/>
      <c r="D89" s="173" t="s">
        <v>116</v>
      </c>
      <c r="E89" s="184" t="s">
        <v>17</v>
      </c>
      <c r="F89" s="185">
        <v>500</v>
      </c>
      <c r="G89" s="183"/>
      <c r="H89" s="186">
        <v>500</v>
      </c>
      <c r="I89" s="187"/>
      <c r="J89" s="183"/>
      <c r="K89" s="183"/>
      <c r="L89" s="188"/>
      <c r="M89" s="201"/>
      <c r="N89" s="202"/>
      <c r="O89" s="202"/>
      <c r="P89" s="202"/>
      <c r="Q89" s="202"/>
      <c r="R89" s="202"/>
      <c r="S89" s="202"/>
      <c r="T89" s="203"/>
      <c r="AT89" s="192" t="s">
        <v>116</v>
      </c>
      <c r="AU89" s="192" t="s">
        <v>78</v>
      </c>
      <c r="AV89" s="13" t="s">
        <v>78</v>
      </c>
      <c r="AW89" s="13" t="s">
        <v>31</v>
      </c>
      <c r="AX89" s="13" t="s">
        <v>75</v>
      </c>
      <c r="AY89" s="192" t="s">
        <v>111</v>
      </c>
    </row>
    <row r="90" spans="1:65" s="2" customFormat="1" ht="16.5" customHeight="1" x14ac:dyDescent="0.2">
      <c r="A90" s="33"/>
      <c r="B90" s="34"/>
      <c r="C90" s="158" t="s">
        <v>132</v>
      </c>
      <c r="D90" s="158" t="s">
        <v>112</v>
      </c>
      <c r="E90" s="159" t="s">
        <v>133</v>
      </c>
      <c r="F90" s="160" t="s">
        <v>134</v>
      </c>
      <c r="G90" s="161" t="s">
        <v>114</v>
      </c>
      <c r="H90" s="162">
        <v>500</v>
      </c>
      <c r="I90" s="163"/>
      <c r="J90" s="164">
        <f>ROUND(I90*H90,2)</f>
        <v>0</v>
      </c>
      <c r="K90" s="160" t="s">
        <v>17</v>
      </c>
      <c r="L90" s="38"/>
      <c r="M90" s="165" t="s">
        <v>17</v>
      </c>
      <c r="N90" s="166" t="s">
        <v>42</v>
      </c>
      <c r="O90" s="64"/>
      <c r="P90" s="167">
        <f>O90*H90</f>
        <v>0</v>
      </c>
      <c r="Q90" s="167">
        <v>0</v>
      </c>
      <c r="R90" s="167">
        <f>Q90*H90</f>
        <v>0</v>
      </c>
      <c r="S90" s="167">
        <v>0</v>
      </c>
      <c r="T90" s="168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69" t="s">
        <v>115</v>
      </c>
      <c r="AT90" s="169" t="s">
        <v>112</v>
      </c>
      <c r="AU90" s="169" t="s">
        <v>78</v>
      </c>
      <c r="AY90" s="16" t="s">
        <v>111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6" t="s">
        <v>115</v>
      </c>
      <c r="BK90" s="170">
        <f>ROUND(I90*H90,2)</f>
        <v>0</v>
      </c>
      <c r="BL90" s="16" t="s">
        <v>115</v>
      </c>
      <c r="BM90" s="169" t="s">
        <v>135</v>
      </c>
    </row>
    <row r="91" spans="1:65" s="12" customFormat="1" x14ac:dyDescent="0.2">
      <c r="B91" s="171"/>
      <c r="C91" s="172"/>
      <c r="D91" s="173" t="s">
        <v>116</v>
      </c>
      <c r="E91" s="174" t="s">
        <v>17</v>
      </c>
      <c r="F91" s="175" t="s">
        <v>136</v>
      </c>
      <c r="G91" s="172"/>
      <c r="H91" s="174" t="s">
        <v>17</v>
      </c>
      <c r="I91" s="176"/>
      <c r="J91" s="172"/>
      <c r="K91" s="172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116</v>
      </c>
      <c r="AU91" s="181" t="s">
        <v>78</v>
      </c>
      <c r="AV91" s="12" t="s">
        <v>75</v>
      </c>
      <c r="AW91" s="12" t="s">
        <v>31</v>
      </c>
      <c r="AX91" s="12" t="s">
        <v>68</v>
      </c>
      <c r="AY91" s="181" t="s">
        <v>111</v>
      </c>
    </row>
    <row r="92" spans="1:65" s="13" customFormat="1" x14ac:dyDescent="0.2">
      <c r="B92" s="182"/>
      <c r="C92" s="183"/>
      <c r="D92" s="173" t="s">
        <v>116</v>
      </c>
      <c r="E92" s="184" t="s">
        <v>17</v>
      </c>
      <c r="F92" s="185">
        <v>500</v>
      </c>
      <c r="G92" s="183"/>
      <c r="H92" s="186">
        <v>500</v>
      </c>
      <c r="I92" s="187"/>
      <c r="J92" s="183"/>
      <c r="K92" s="183"/>
      <c r="L92" s="188"/>
      <c r="M92" s="189"/>
      <c r="N92" s="190"/>
      <c r="O92" s="190"/>
      <c r="P92" s="190"/>
      <c r="Q92" s="190"/>
      <c r="R92" s="190"/>
      <c r="S92" s="190"/>
      <c r="T92" s="191"/>
      <c r="AT92" s="192" t="s">
        <v>116</v>
      </c>
      <c r="AU92" s="192" t="s">
        <v>78</v>
      </c>
      <c r="AV92" s="13" t="s">
        <v>78</v>
      </c>
      <c r="AW92" s="13" t="s">
        <v>31</v>
      </c>
      <c r="AX92" s="13" t="s">
        <v>75</v>
      </c>
      <c r="AY92" s="192" t="s">
        <v>111</v>
      </c>
    </row>
    <row r="93" spans="1:65" s="2" customFormat="1" ht="6.95" customHeight="1" x14ac:dyDescent="0.2">
      <c r="A93" s="33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38"/>
      <c r="M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5" s="1" customFormat="1" ht="28.5" customHeight="1" thickBot="1" x14ac:dyDescent="0.25">
      <c r="B94" s="221"/>
      <c r="C94" s="302" t="s">
        <v>185</v>
      </c>
      <c r="D94" s="302"/>
      <c r="E94" s="302"/>
      <c r="F94" s="302"/>
      <c r="G94" s="302"/>
      <c r="H94" s="302"/>
      <c r="I94" s="302"/>
      <c r="J94" s="302"/>
      <c r="K94" s="302"/>
    </row>
    <row r="95" spans="1:65" s="1" customFormat="1" ht="16.5" thickTop="1" x14ac:dyDescent="0.25">
      <c r="B95" s="222"/>
      <c r="C95" s="223" t="s">
        <v>183</v>
      </c>
      <c r="D95" s="224"/>
      <c r="E95" s="224"/>
      <c r="F95" s="224"/>
      <c r="G95" s="224"/>
      <c r="H95" s="224"/>
      <c r="I95" s="224"/>
      <c r="J95" s="225">
        <f>J96</f>
        <v>0</v>
      </c>
      <c r="K95" s="226"/>
    </row>
    <row r="96" spans="1:65" s="1" customFormat="1" ht="12" x14ac:dyDescent="0.2">
      <c r="B96" s="227"/>
      <c r="C96" s="158">
        <v>4</v>
      </c>
      <c r="D96" s="158" t="s">
        <v>112</v>
      </c>
      <c r="E96" s="159" t="s">
        <v>186</v>
      </c>
      <c r="F96" s="160" t="s">
        <v>187</v>
      </c>
      <c r="G96" s="161" t="s">
        <v>114</v>
      </c>
      <c r="H96" s="162">
        <v>500</v>
      </c>
      <c r="I96" s="163"/>
      <c r="J96" s="164">
        <f>ROUND(I96*H96,2)</f>
        <v>0</v>
      </c>
      <c r="K96" s="228" t="s">
        <v>17</v>
      </c>
    </row>
    <row r="97" spans="2:11" s="1" customFormat="1" x14ac:dyDescent="0.2">
      <c r="B97" s="227"/>
      <c r="C97" s="229"/>
      <c r="D97" s="230" t="s">
        <v>116</v>
      </c>
      <c r="E97" s="231" t="s">
        <v>17</v>
      </c>
      <c r="F97" s="185">
        <v>500</v>
      </c>
      <c r="G97" s="183"/>
      <c r="H97" s="186">
        <v>500</v>
      </c>
      <c r="I97" s="232"/>
      <c r="J97" s="229"/>
      <c r="K97" s="233"/>
    </row>
    <row r="98" spans="2:11" s="1" customFormat="1" ht="12" thickBot="1" x14ac:dyDescent="0.25">
      <c r="B98" s="234"/>
      <c r="C98" s="235"/>
      <c r="D98" s="236"/>
      <c r="E98" s="237"/>
      <c r="F98" s="238"/>
      <c r="G98" s="239"/>
      <c r="H98" s="240"/>
      <c r="I98" s="241"/>
      <c r="J98" s="239"/>
      <c r="K98" s="242"/>
    </row>
    <row r="99" spans="2:11" ht="12" thickTop="1" x14ac:dyDescent="0.2"/>
  </sheetData>
  <autoFilter ref="C80:K92"/>
  <mergeCells count="10">
    <mergeCell ref="E50:H50"/>
    <mergeCell ref="E71:H71"/>
    <mergeCell ref="E73:H73"/>
    <mergeCell ref="L2:V2"/>
    <mergeCell ref="C94:K94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topLeftCell="A83" workbookViewId="0">
      <selection activeCell="F95" sqref="F9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6" t="s">
        <v>83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78</v>
      </c>
    </row>
    <row r="4" spans="1:46" s="1" customFormat="1" ht="24.95" customHeight="1" x14ac:dyDescent="0.2">
      <c r="B4" s="19"/>
      <c r="D4" s="96" t="s">
        <v>85</v>
      </c>
      <c r="L4" s="19"/>
      <c r="M4" s="97" t="s">
        <v>10</v>
      </c>
      <c r="AT4" s="16" t="s">
        <v>31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98" t="s">
        <v>14</v>
      </c>
      <c r="L6" s="19"/>
    </row>
    <row r="7" spans="1:46" s="1" customFormat="1" ht="16.5" customHeight="1" x14ac:dyDescent="0.2">
      <c r="B7" s="19"/>
      <c r="E7" s="306" t="str">
        <f>'Rekapitulace stavby'!K6</f>
        <v>VD Velký Osek, odstranění nánosů pro obnovení plavby</v>
      </c>
      <c r="F7" s="307"/>
      <c r="G7" s="307"/>
      <c r="H7" s="307"/>
      <c r="L7" s="19"/>
    </row>
    <row r="8" spans="1:46" s="2" customFormat="1" ht="12" customHeight="1" x14ac:dyDescent="0.2">
      <c r="A8" s="33"/>
      <c r="B8" s="38"/>
      <c r="C8" s="33"/>
      <c r="D8" s="98" t="s">
        <v>86</v>
      </c>
      <c r="E8" s="33"/>
      <c r="F8" s="33"/>
      <c r="G8" s="33"/>
      <c r="H8" s="33"/>
      <c r="I8" s="33"/>
      <c r="J8" s="33"/>
      <c r="K8" s="33"/>
      <c r="L8" s="9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308" t="s">
        <v>137</v>
      </c>
      <c r="F9" s="309"/>
      <c r="G9" s="309"/>
      <c r="H9" s="309"/>
      <c r="I9" s="33"/>
      <c r="J9" s="33"/>
      <c r="K9" s="33"/>
      <c r="L9" s="9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9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98" t="s">
        <v>16</v>
      </c>
      <c r="E11" s="33"/>
      <c r="F11" s="100" t="s">
        <v>84</v>
      </c>
      <c r="G11" s="33"/>
      <c r="H11" s="33"/>
      <c r="I11" s="98" t="s">
        <v>18</v>
      </c>
      <c r="J11" s="100" t="s">
        <v>119</v>
      </c>
      <c r="K11" s="33"/>
      <c r="L11" s="9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98" t="s">
        <v>19</v>
      </c>
      <c r="E12" s="33"/>
      <c r="F12" s="100" t="s">
        <v>88</v>
      </c>
      <c r="G12" s="33"/>
      <c r="H12" s="33"/>
      <c r="I12" s="98" t="s">
        <v>21</v>
      </c>
      <c r="J12" s="101"/>
      <c r="K12" s="33"/>
      <c r="L12" s="9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9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98" t="s">
        <v>22</v>
      </c>
      <c r="E14" s="33"/>
      <c r="F14" s="33"/>
      <c r="G14" s="33"/>
      <c r="H14" s="33"/>
      <c r="I14" s="98" t="s">
        <v>23</v>
      </c>
      <c r="J14" s="100" t="s">
        <v>17</v>
      </c>
      <c r="K14" s="33"/>
      <c r="L14" s="9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0" t="s">
        <v>89</v>
      </c>
      <c r="F15" s="33"/>
      <c r="G15" s="33"/>
      <c r="H15" s="33"/>
      <c r="I15" s="98" t="s">
        <v>26</v>
      </c>
      <c r="J15" s="100" t="s">
        <v>17</v>
      </c>
      <c r="K15" s="33"/>
      <c r="L15" s="9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9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98" t="s">
        <v>28</v>
      </c>
      <c r="E17" s="33"/>
      <c r="F17" s="33"/>
      <c r="G17" s="33"/>
      <c r="H17" s="33"/>
      <c r="I17" s="98" t="s">
        <v>23</v>
      </c>
      <c r="J17" s="29" t="str">
        <f>'Rekapitulace stavby'!AN13</f>
        <v>Vyplň údaj</v>
      </c>
      <c r="K17" s="33"/>
      <c r="L17" s="9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0" t="str">
        <f>'Rekapitulace stavby'!E14</f>
        <v>Vyplň údaj</v>
      </c>
      <c r="F18" s="311"/>
      <c r="G18" s="311"/>
      <c r="H18" s="311"/>
      <c r="I18" s="98" t="s">
        <v>26</v>
      </c>
      <c r="J18" s="29" t="str">
        <f>'Rekapitulace stavby'!AN14</f>
        <v>Vyplň údaj</v>
      </c>
      <c r="K18" s="33"/>
      <c r="L18" s="9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9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98" t="s">
        <v>30</v>
      </c>
      <c r="E20" s="33"/>
      <c r="F20" s="33"/>
      <c r="G20" s="33"/>
      <c r="H20" s="33"/>
      <c r="I20" s="98" t="s">
        <v>23</v>
      </c>
      <c r="J20" s="100" t="s">
        <v>17</v>
      </c>
      <c r="K20" s="33"/>
      <c r="L20" s="9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0" t="s">
        <v>89</v>
      </c>
      <c r="F21" s="33"/>
      <c r="G21" s="33"/>
      <c r="H21" s="33"/>
      <c r="I21" s="98" t="s">
        <v>26</v>
      </c>
      <c r="J21" s="100" t="s">
        <v>17</v>
      </c>
      <c r="K21" s="33"/>
      <c r="L21" s="9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9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98" t="s">
        <v>32</v>
      </c>
      <c r="E23" s="33"/>
      <c r="F23" s="33"/>
      <c r="G23" s="33"/>
      <c r="H23" s="33"/>
      <c r="I23" s="98" t="s">
        <v>23</v>
      </c>
      <c r="J23" s="100" t="s">
        <v>17</v>
      </c>
      <c r="K23" s="33"/>
      <c r="L23" s="9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0"/>
      <c r="F24" s="33"/>
      <c r="G24" s="33"/>
      <c r="H24" s="33"/>
      <c r="I24" s="98" t="s">
        <v>26</v>
      </c>
      <c r="J24" s="100" t="s">
        <v>17</v>
      </c>
      <c r="K24" s="33"/>
      <c r="L24" s="9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9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98" t="s">
        <v>34</v>
      </c>
      <c r="E26" s="33"/>
      <c r="F26" s="33"/>
      <c r="G26" s="33"/>
      <c r="H26" s="33"/>
      <c r="I26" s="33"/>
      <c r="J26" s="33"/>
      <c r="K26" s="33"/>
      <c r="L26" s="9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02"/>
      <c r="B27" s="103"/>
      <c r="C27" s="102"/>
      <c r="D27" s="102"/>
      <c r="E27" s="312" t="s">
        <v>91</v>
      </c>
      <c r="F27" s="312"/>
      <c r="G27" s="312"/>
      <c r="H27" s="312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9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05"/>
      <c r="E29" s="105"/>
      <c r="F29" s="105"/>
      <c r="G29" s="105"/>
      <c r="H29" s="105"/>
      <c r="I29" s="105"/>
      <c r="J29" s="105"/>
      <c r="K29" s="105"/>
      <c r="L29" s="9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06" t="s">
        <v>35</v>
      </c>
      <c r="E30" s="33"/>
      <c r="F30" s="33"/>
      <c r="G30" s="33"/>
      <c r="H30" s="33"/>
      <c r="I30" s="33"/>
      <c r="J30" s="107">
        <f>ROUND(J84, 2)</f>
        <v>0</v>
      </c>
      <c r="K30" s="33"/>
      <c r="L30" s="9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05"/>
      <c r="E31" s="105"/>
      <c r="F31" s="105"/>
      <c r="G31" s="105"/>
      <c r="H31" s="105"/>
      <c r="I31" s="105"/>
      <c r="J31" s="105"/>
      <c r="K31" s="105"/>
      <c r="L31" s="9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08" t="s">
        <v>37</v>
      </c>
      <c r="G32" s="33"/>
      <c r="H32" s="33"/>
      <c r="I32" s="108" t="s">
        <v>36</v>
      </c>
      <c r="J32" s="108" t="s">
        <v>38</v>
      </c>
      <c r="K32" s="33"/>
      <c r="L32" s="9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09" t="s">
        <v>39</v>
      </c>
      <c r="E33" s="98" t="s">
        <v>40</v>
      </c>
      <c r="F33" s="110">
        <f>ROUND((SUM(BE84:BE106)),  2)</f>
        <v>0</v>
      </c>
      <c r="G33" s="33"/>
      <c r="H33" s="33"/>
      <c r="I33" s="111">
        <v>0.21</v>
      </c>
      <c r="J33" s="110">
        <f>ROUND(((SUM(BE84:BE106))*I33),  2)</f>
        <v>0</v>
      </c>
      <c r="K33" s="33"/>
      <c r="L33" s="9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98" t="s">
        <v>41</v>
      </c>
      <c r="F34" s="110">
        <f>ROUND((SUM(BF84:BF106)),  2)</f>
        <v>0</v>
      </c>
      <c r="G34" s="33"/>
      <c r="H34" s="33"/>
      <c r="I34" s="111">
        <v>0.12</v>
      </c>
      <c r="J34" s="110">
        <f>ROUND(((SUM(BF84:BF106))*I34),  2)</f>
        <v>0</v>
      </c>
      <c r="K34" s="33"/>
      <c r="L34" s="9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98" t="s">
        <v>39</v>
      </c>
      <c r="E35" s="98" t="s">
        <v>42</v>
      </c>
      <c r="F35" s="110">
        <f>ROUND((SUM(BG84:BG106)),  2)</f>
        <v>0</v>
      </c>
      <c r="G35" s="33"/>
      <c r="H35" s="33"/>
      <c r="I35" s="111">
        <v>0.21</v>
      </c>
      <c r="J35" s="110">
        <f>0</f>
        <v>0</v>
      </c>
      <c r="K35" s="33"/>
      <c r="L35" s="9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98" t="s">
        <v>43</v>
      </c>
      <c r="F36" s="110">
        <f>ROUND((SUM(BH84:BH106)),  2)</f>
        <v>0</v>
      </c>
      <c r="G36" s="33"/>
      <c r="H36" s="33"/>
      <c r="I36" s="111">
        <v>0.12</v>
      </c>
      <c r="J36" s="110">
        <f>0</f>
        <v>0</v>
      </c>
      <c r="K36" s="33"/>
      <c r="L36" s="9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98" t="s">
        <v>44</v>
      </c>
      <c r="F37" s="110">
        <f>ROUND((SUM(BI84:BI106)),  2)</f>
        <v>0</v>
      </c>
      <c r="G37" s="33"/>
      <c r="H37" s="33"/>
      <c r="I37" s="111">
        <v>0</v>
      </c>
      <c r="J37" s="110">
        <f>0</f>
        <v>0</v>
      </c>
      <c r="K37" s="33"/>
      <c r="L37" s="9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9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12"/>
      <c r="D39" s="113" t="s">
        <v>45</v>
      </c>
      <c r="E39" s="114"/>
      <c r="F39" s="114"/>
      <c r="G39" s="115" t="s">
        <v>46</v>
      </c>
      <c r="H39" s="116" t="s">
        <v>47</v>
      </c>
      <c r="I39" s="114"/>
      <c r="J39" s="117">
        <f>SUM(J30:J37)</f>
        <v>0</v>
      </c>
      <c r="K39" s="118"/>
      <c r="L39" s="9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92</v>
      </c>
      <c r="D45" s="35"/>
      <c r="E45" s="35"/>
      <c r="F45" s="35"/>
      <c r="G45" s="35"/>
      <c r="H45" s="35"/>
      <c r="I45" s="35"/>
      <c r="J45" s="35"/>
      <c r="K45" s="35"/>
      <c r="L45" s="9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9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14</v>
      </c>
      <c r="D47" s="35"/>
      <c r="E47" s="35"/>
      <c r="F47" s="35"/>
      <c r="G47" s="35"/>
      <c r="H47" s="35"/>
      <c r="I47" s="35"/>
      <c r="J47" s="35"/>
      <c r="K47" s="35"/>
      <c r="L47" s="9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304" t="str">
        <f>E7</f>
        <v>VD Velký Osek, odstranění nánosů pro obnovení plavby</v>
      </c>
      <c r="F48" s="305"/>
      <c r="G48" s="305"/>
      <c r="H48" s="305"/>
      <c r="I48" s="35"/>
      <c r="J48" s="35"/>
      <c r="K48" s="35"/>
      <c r="L48" s="9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86</v>
      </c>
      <c r="D49" s="35"/>
      <c r="E49" s="35"/>
      <c r="F49" s="35"/>
      <c r="G49" s="35"/>
      <c r="H49" s="35"/>
      <c r="I49" s="35"/>
      <c r="J49" s="35"/>
      <c r="K49" s="35"/>
      <c r="L49" s="9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72" t="str">
        <f>E9</f>
        <v>VON - Vedlejší a ostatní náklady</v>
      </c>
      <c r="F50" s="303"/>
      <c r="G50" s="303"/>
      <c r="H50" s="303"/>
      <c r="I50" s="35"/>
      <c r="J50" s="35"/>
      <c r="K50" s="35"/>
      <c r="L50" s="9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9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19</v>
      </c>
      <c r="D52" s="35"/>
      <c r="E52" s="35"/>
      <c r="F52" s="26" t="str">
        <f>F12</f>
        <v>Labe</v>
      </c>
      <c r="G52" s="35"/>
      <c r="H52" s="35"/>
      <c r="I52" s="28" t="s">
        <v>21</v>
      </c>
      <c r="J52" s="59" t="str">
        <f>IF(J12="","",J12)</f>
        <v/>
      </c>
      <c r="K52" s="35"/>
      <c r="L52" s="9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9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22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30</v>
      </c>
      <c r="J54" s="31" t="str">
        <f>E21</f>
        <v>Povodí Labe, státní podnik, OIČ, Hradec Králové</v>
      </c>
      <c r="K54" s="35"/>
      <c r="L54" s="9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>
        <f>E24</f>
        <v>0</v>
      </c>
      <c r="K55" s="35"/>
      <c r="L55" s="9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9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23" t="s">
        <v>93</v>
      </c>
      <c r="D57" s="124"/>
      <c r="E57" s="124"/>
      <c r="F57" s="124"/>
      <c r="G57" s="124"/>
      <c r="H57" s="124"/>
      <c r="I57" s="124"/>
      <c r="J57" s="125" t="s">
        <v>94</v>
      </c>
      <c r="K57" s="124"/>
      <c r="L57" s="9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9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26" t="s">
        <v>66</v>
      </c>
      <c r="D59" s="35"/>
      <c r="E59" s="35"/>
      <c r="F59" s="35"/>
      <c r="G59" s="35"/>
      <c r="H59" s="35"/>
      <c r="I59" s="35"/>
      <c r="J59" s="75">
        <f>J84</f>
        <v>0</v>
      </c>
      <c r="K59" s="35"/>
      <c r="L59" s="9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 x14ac:dyDescent="0.2">
      <c r="B60" s="127"/>
      <c r="C60" s="128"/>
      <c r="D60" s="129" t="s">
        <v>138</v>
      </c>
      <c r="E60" s="130"/>
      <c r="F60" s="130"/>
      <c r="G60" s="130"/>
      <c r="H60" s="130"/>
      <c r="I60" s="130"/>
      <c r="J60" s="131">
        <f>J85</f>
        <v>0</v>
      </c>
      <c r="K60" s="128"/>
      <c r="L60" s="132"/>
    </row>
    <row r="61" spans="1:47" s="14" customFormat="1" ht="19.899999999999999" customHeight="1" x14ac:dyDescent="0.2">
      <c r="B61" s="193"/>
      <c r="C61" s="194"/>
      <c r="D61" s="195" t="s">
        <v>139</v>
      </c>
      <c r="E61" s="196"/>
      <c r="F61" s="196"/>
      <c r="G61" s="196"/>
      <c r="H61" s="196"/>
      <c r="I61" s="196"/>
      <c r="J61" s="197">
        <f>J86</f>
        <v>0</v>
      </c>
      <c r="K61" s="194"/>
      <c r="L61" s="198"/>
    </row>
    <row r="62" spans="1:47" s="14" customFormat="1" ht="19.899999999999999" customHeight="1" x14ac:dyDescent="0.2">
      <c r="B62" s="193"/>
      <c r="C62" s="194"/>
      <c r="D62" s="195" t="s">
        <v>140</v>
      </c>
      <c r="E62" s="196"/>
      <c r="F62" s="196"/>
      <c r="G62" s="196"/>
      <c r="H62" s="196"/>
      <c r="I62" s="196"/>
      <c r="J62" s="197">
        <f>J92</f>
        <v>0</v>
      </c>
      <c r="K62" s="194"/>
      <c r="L62" s="198"/>
    </row>
    <row r="63" spans="1:47" s="14" customFormat="1" ht="19.899999999999999" customHeight="1" x14ac:dyDescent="0.2">
      <c r="B63" s="193"/>
      <c r="C63" s="194"/>
      <c r="D63" s="195" t="s">
        <v>141</v>
      </c>
      <c r="E63" s="196"/>
      <c r="F63" s="196"/>
      <c r="G63" s="196"/>
      <c r="H63" s="196"/>
      <c r="I63" s="196"/>
      <c r="J63" s="197">
        <f>J100</f>
        <v>0</v>
      </c>
      <c r="K63" s="194"/>
      <c r="L63" s="198"/>
    </row>
    <row r="64" spans="1:47" s="14" customFormat="1" ht="19.899999999999999" customHeight="1" x14ac:dyDescent="0.2">
      <c r="B64" s="193"/>
      <c r="C64" s="194"/>
      <c r="D64" s="195" t="s">
        <v>142</v>
      </c>
      <c r="E64" s="196"/>
      <c r="F64" s="196"/>
      <c r="G64" s="196"/>
      <c r="H64" s="196"/>
      <c r="I64" s="196"/>
      <c r="J64" s="197">
        <f>J103</f>
        <v>0</v>
      </c>
      <c r="K64" s="194"/>
      <c r="L64" s="198"/>
    </row>
    <row r="65" spans="1:31" s="2" customFormat="1" ht="21.75" customHeight="1" x14ac:dyDescent="0.2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9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 x14ac:dyDescent="0.2">
      <c r="A66" s="33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99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 x14ac:dyDescent="0.2">
      <c r="A70" s="33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9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 x14ac:dyDescent="0.2">
      <c r="A71" s="33"/>
      <c r="B71" s="34"/>
      <c r="C71" s="22" t="s">
        <v>97</v>
      </c>
      <c r="D71" s="35"/>
      <c r="E71" s="35"/>
      <c r="F71" s="35"/>
      <c r="G71" s="35"/>
      <c r="H71" s="35"/>
      <c r="I71" s="35"/>
      <c r="J71" s="35"/>
      <c r="K71" s="35"/>
      <c r="L71" s="9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 x14ac:dyDescent="0.2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9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 x14ac:dyDescent="0.2">
      <c r="A73" s="33"/>
      <c r="B73" s="34"/>
      <c r="C73" s="28" t="s">
        <v>14</v>
      </c>
      <c r="D73" s="35"/>
      <c r="E73" s="35"/>
      <c r="F73" s="35"/>
      <c r="G73" s="35"/>
      <c r="H73" s="35"/>
      <c r="I73" s="35"/>
      <c r="J73" s="35"/>
      <c r="K73" s="35"/>
      <c r="L73" s="9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 x14ac:dyDescent="0.2">
      <c r="A74" s="33"/>
      <c r="B74" s="34"/>
      <c r="C74" s="35"/>
      <c r="D74" s="35"/>
      <c r="E74" s="304" t="str">
        <f>E7</f>
        <v>VD Velký Osek, odstranění nánosů pro obnovení plavby</v>
      </c>
      <c r="F74" s="305"/>
      <c r="G74" s="305"/>
      <c r="H74" s="305"/>
      <c r="I74" s="35"/>
      <c r="J74" s="35"/>
      <c r="K74" s="35"/>
      <c r="L74" s="9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86</v>
      </c>
      <c r="D75" s="35"/>
      <c r="E75" s="35"/>
      <c r="F75" s="35"/>
      <c r="G75" s="35"/>
      <c r="H75" s="35"/>
      <c r="I75" s="35"/>
      <c r="J75" s="35"/>
      <c r="K75" s="35"/>
      <c r="L75" s="9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 x14ac:dyDescent="0.2">
      <c r="A76" s="33"/>
      <c r="B76" s="34"/>
      <c r="C76" s="35"/>
      <c r="D76" s="35"/>
      <c r="E76" s="272" t="str">
        <f>E9</f>
        <v>VON - Vedlejší a ostatní náklady</v>
      </c>
      <c r="F76" s="303"/>
      <c r="G76" s="303"/>
      <c r="H76" s="303"/>
      <c r="I76" s="35"/>
      <c r="J76" s="35"/>
      <c r="K76" s="35"/>
      <c r="L76" s="9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 x14ac:dyDescent="0.2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9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19</v>
      </c>
      <c r="D78" s="35"/>
      <c r="E78" s="35"/>
      <c r="F78" s="26" t="str">
        <f>F12</f>
        <v>Labe</v>
      </c>
      <c r="G78" s="35"/>
      <c r="H78" s="35"/>
      <c r="I78" s="28" t="s">
        <v>21</v>
      </c>
      <c r="J78" s="59" t="str">
        <f>IF(J12="","",J12)</f>
        <v/>
      </c>
      <c r="K78" s="35"/>
      <c r="L78" s="9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9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40.15" customHeight="1" x14ac:dyDescent="0.2">
      <c r="A80" s="33"/>
      <c r="B80" s="34"/>
      <c r="C80" s="28" t="s">
        <v>22</v>
      </c>
      <c r="D80" s="35"/>
      <c r="E80" s="35"/>
      <c r="F80" s="26" t="str">
        <f>E15</f>
        <v>Povodí Labe, státní podnik, OIČ, Hradec Králové</v>
      </c>
      <c r="G80" s="35"/>
      <c r="H80" s="35"/>
      <c r="I80" s="28" t="s">
        <v>30</v>
      </c>
      <c r="J80" s="31" t="str">
        <f>E21</f>
        <v>Povodí Labe, státní podnik, OIČ, Hradec Králové</v>
      </c>
      <c r="K80" s="35"/>
      <c r="L80" s="9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 x14ac:dyDescent="0.2">
      <c r="A81" s="33"/>
      <c r="B81" s="34"/>
      <c r="C81" s="28" t="s">
        <v>28</v>
      </c>
      <c r="D81" s="35"/>
      <c r="E81" s="35"/>
      <c r="F81" s="26" t="str">
        <f>IF(E18="","",E18)</f>
        <v>Vyplň údaj</v>
      </c>
      <c r="G81" s="35"/>
      <c r="H81" s="35"/>
      <c r="I81" s="28" t="s">
        <v>32</v>
      </c>
      <c r="J81" s="31">
        <f>E24</f>
        <v>0</v>
      </c>
      <c r="K81" s="35"/>
      <c r="L81" s="9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 x14ac:dyDescent="0.2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9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0" customFormat="1" ht="29.25" customHeight="1" x14ac:dyDescent="0.2">
      <c r="A83" s="133"/>
      <c r="B83" s="134"/>
      <c r="C83" s="135" t="s">
        <v>98</v>
      </c>
      <c r="D83" s="136" t="s">
        <v>53</v>
      </c>
      <c r="E83" s="136" t="s">
        <v>50</v>
      </c>
      <c r="F83" s="136" t="s">
        <v>51</v>
      </c>
      <c r="G83" s="136" t="s">
        <v>99</v>
      </c>
      <c r="H83" s="136" t="s">
        <v>100</v>
      </c>
      <c r="I83" s="136" t="s">
        <v>101</v>
      </c>
      <c r="J83" s="136" t="s">
        <v>94</v>
      </c>
      <c r="K83" s="137" t="s">
        <v>102</v>
      </c>
      <c r="L83" s="138"/>
      <c r="M83" s="67" t="s">
        <v>17</v>
      </c>
      <c r="N83" s="68" t="s">
        <v>39</v>
      </c>
      <c r="O83" s="68" t="s">
        <v>103</v>
      </c>
      <c r="P83" s="68" t="s">
        <v>104</v>
      </c>
      <c r="Q83" s="68" t="s">
        <v>105</v>
      </c>
      <c r="R83" s="68" t="s">
        <v>106</v>
      </c>
      <c r="S83" s="68" t="s">
        <v>107</v>
      </c>
      <c r="T83" s="69" t="s">
        <v>108</v>
      </c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3"/>
    </row>
    <row r="84" spans="1:65" s="2" customFormat="1" ht="22.9" customHeight="1" x14ac:dyDescent="0.25">
      <c r="A84" s="33"/>
      <c r="B84" s="34"/>
      <c r="C84" s="74" t="s">
        <v>109</v>
      </c>
      <c r="D84" s="35"/>
      <c r="E84" s="35"/>
      <c r="F84" s="35"/>
      <c r="G84" s="35"/>
      <c r="H84" s="35"/>
      <c r="I84" s="35"/>
      <c r="J84" s="139">
        <f>BK84</f>
        <v>0</v>
      </c>
      <c r="K84" s="35"/>
      <c r="L84" s="38"/>
      <c r="M84" s="70"/>
      <c r="N84" s="140"/>
      <c r="O84" s="71"/>
      <c r="P84" s="141">
        <f>P85</f>
        <v>0</v>
      </c>
      <c r="Q84" s="71"/>
      <c r="R84" s="141">
        <f>R85</f>
        <v>0</v>
      </c>
      <c r="S84" s="71"/>
      <c r="T84" s="142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67</v>
      </c>
      <c r="AU84" s="16" t="s">
        <v>95</v>
      </c>
      <c r="BK84" s="143">
        <f>BK85</f>
        <v>0</v>
      </c>
    </row>
    <row r="85" spans="1:65" s="11" customFormat="1" ht="25.9" customHeight="1" x14ac:dyDescent="0.2">
      <c r="B85" s="144"/>
      <c r="C85" s="145"/>
      <c r="D85" s="146" t="s">
        <v>67</v>
      </c>
      <c r="E85" s="147" t="s">
        <v>143</v>
      </c>
      <c r="F85" s="147" t="s">
        <v>144</v>
      </c>
      <c r="G85" s="145"/>
      <c r="H85" s="145"/>
      <c r="I85" s="148"/>
      <c r="J85" s="149">
        <f>BK85</f>
        <v>0</v>
      </c>
      <c r="K85" s="145"/>
      <c r="L85" s="150"/>
      <c r="M85" s="151"/>
      <c r="N85" s="152"/>
      <c r="O85" s="152"/>
      <c r="P85" s="153">
        <f>P86+P92+P100+P103</f>
        <v>0</v>
      </c>
      <c r="Q85" s="152"/>
      <c r="R85" s="153">
        <f>R86+R92+R100+R103</f>
        <v>0</v>
      </c>
      <c r="S85" s="152"/>
      <c r="T85" s="154">
        <f>T86+T92+T100+T103</f>
        <v>0</v>
      </c>
      <c r="AR85" s="155" t="s">
        <v>115</v>
      </c>
      <c r="AT85" s="156" t="s">
        <v>67</v>
      </c>
      <c r="AU85" s="156" t="s">
        <v>68</v>
      </c>
      <c r="AY85" s="155" t="s">
        <v>111</v>
      </c>
      <c r="BK85" s="157">
        <f>BK86+BK92+BK100+BK103</f>
        <v>0</v>
      </c>
    </row>
    <row r="86" spans="1:65" s="11" customFormat="1" ht="22.9" customHeight="1" x14ac:dyDescent="0.2">
      <c r="B86" s="144"/>
      <c r="C86" s="145"/>
      <c r="D86" s="146" t="s">
        <v>67</v>
      </c>
      <c r="E86" s="199" t="s">
        <v>145</v>
      </c>
      <c r="F86" s="199" t="s">
        <v>146</v>
      </c>
      <c r="G86" s="145"/>
      <c r="H86" s="145"/>
      <c r="I86" s="148"/>
      <c r="J86" s="200">
        <f>BK86</f>
        <v>0</v>
      </c>
      <c r="K86" s="145"/>
      <c r="L86" s="150"/>
      <c r="M86" s="151"/>
      <c r="N86" s="152"/>
      <c r="O86" s="152"/>
      <c r="P86" s="153">
        <f>SUM(P87:P91)</f>
        <v>0</v>
      </c>
      <c r="Q86" s="152"/>
      <c r="R86" s="153">
        <f>SUM(R87:R91)</f>
        <v>0</v>
      </c>
      <c r="S86" s="152"/>
      <c r="T86" s="154">
        <f>SUM(T87:T91)</f>
        <v>0</v>
      </c>
      <c r="AR86" s="155" t="s">
        <v>115</v>
      </c>
      <c r="AT86" s="156" t="s">
        <v>67</v>
      </c>
      <c r="AU86" s="156" t="s">
        <v>75</v>
      </c>
      <c r="AY86" s="155" t="s">
        <v>111</v>
      </c>
      <c r="BK86" s="157">
        <f>SUM(BK87:BK91)</f>
        <v>0</v>
      </c>
    </row>
    <row r="87" spans="1:65" s="2" customFormat="1" ht="16.5" customHeight="1" x14ac:dyDescent="0.2">
      <c r="A87" s="33"/>
      <c r="B87" s="34"/>
      <c r="C87" s="158" t="s">
        <v>75</v>
      </c>
      <c r="D87" s="158" t="s">
        <v>112</v>
      </c>
      <c r="E87" s="159" t="s">
        <v>147</v>
      </c>
      <c r="F87" s="160" t="s">
        <v>148</v>
      </c>
      <c r="G87" s="161" t="s">
        <v>149</v>
      </c>
      <c r="H87" s="162">
        <v>1</v>
      </c>
      <c r="I87" s="163"/>
      <c r="J87" s="164">
        <f>ROUND(I87*H87,2)</f>
        <v>0</v>
      </c>
      <c r="K87" s="160" t="s">
        <v>17</v>
      </c>
      <c r="L87" s="38"/>
      <c r="M87" s="165" t="s">
        <v>17</v>
      </c>
      <c r="N87" s="166" t="s">
        <v>42</v>
      </c>
      <c r="O87" s="64"/>
      <c r="P87" s="167">
        <f>O87*H87</f>
        <v>0</v>
      </c>
      <c r="Q87" s="167">
        <v>0</v>
      </c>
      <c r="R87" s="167">
        <f>Q87*H87</f>
        <v>0</v>
      </c>
      <c r="S87" s="167">
        <v>0</v>
      </c>
      <c r="T87" s="168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69" t="s">
        <v>150</v>
      </c>
      <c r="AT87" s="169" t="s">
        <v>112</v>
      </c>
      <c r="AU87" s="169" t="s">
        <v>78</v>
      </c>
      <c r="AY87" s="16" t="s">
        <v>111</v>
      </c>
      <c r="BE87" s="170">
        <f>IF(N87="základní",J87,0)</f>
        <v>0</v>
      </c>
      <c r="BF87" s="170">
        <f>IF(N87="snížená",J87,0)</f>
        <v>0</v>
      </c>
      <c r="BG87" s="170">
        <f>IF(N87="zákl. přenesená",J87,0)</f>
        <v>0</v>
      </c>
      <c r="BH87" s="170">
        <f>IF(N87="sníž. přenesená",J87,0)</f>
        <v>0</v>
      </c>
      <c r="BI87" s="170">
        <f>IF(N87="nulová",J87,0)</f>
        <v>0</v>
      </c>
      <c r="BJ87" s="16" t="s">
        <v>115</v>
      </c>
      <c r="BK87" s="170">
        <f>ROUND(I87*H87,2)</f>
        <v>0</v>
      </c>
      <c r="BL87" s="16" t="s">
        <v>150</v>
      </c>
      <c r="BM87" s="169" t="s">
        <v>151</v>
      </c>
    </row>
    <row r="88" spans="1:65" s="12" customFormat="1" ht="22.5" x14ac:dyDescent="0.2">
      <c r="B88" s="171"/>
      <c r="C88" s="172"/>
      <c r="D88" s="173" t="s">
        <v>116</v>
      </c>
      <c r="E88" s="174" t="s">
        <v>17</v>
      </c>
      <c r="F88" s="175" t="s">
        <v>152</v>
      </c>
      <c r="G88" s="172"/>
      <c r="H88" s="174" t="s">
        <v>17</v>
      </c>
      <c r="I88" s="176"/>
      <c r="J88" s="172"/>
      <c r="K88" s="172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116</v>
      </c>
      <c r="AU88" s="181" t="s">
        <v>78</v>
      </c>
      <c r="AV88" s="12" t="s">
        <v>75</v>
      </c>
      <c r="AW88" s="12" t="s">
        <v>31</v>
      </c>
      <c r="AX88" s="12" t="s">
        <v>68</v>
      </c>
      <c r="AY88" s="181" t="s">
        <v>111</v>
      </c>
    </row>
    <row r="89" spans="1:65" s="12" customFormat="1" x14ac:dyDescent="0.2">
      <c r="B89" s="171"/>
      <c r="C89" s="172"/>
      <c r="D89" s="173" t="s">
        <v>116</v>
      </c>
      <c r="E89" s="174" t="s">
        <v>17</v>
      </c>
      <c r="F89" s="175" t="s">
        <v>153</v>
      </c>
      <c r="G89" s="172"/>
      <c r="H89" s="174" t="s">
        <v>17</v>
      </c>
      <c r="I89" s="176"/>
      <c r="J89" s="172"/>
      <c r="K89" s="172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116</v>
      </c>
      <c r="AU89" s="181" t="s">
        <v>78</v>
      </c>
      <c r="AV89" s="12" t="s">
        <v>75</v>
      </c>
      <c r="AW89" s="12" t="s">
        <v>31</v>
      </c>
      <c r="AX89" s="12" t="s">
        <v>68</v>
      </c>
      <c r="AY89" s="181" t="s">
        <v>111</v>
      </c>
    </row>
    <row r="90" spans="1:65" s="12" customFormat="1" x14ac:dyDescent="0.2">
      <c r="B90" s="171"/>
      <c r="C90" s="172"/>
      <c r="D90" s="173" t="s">
        <v>116</v>
      </c>
      <c r="E90" s="174" t="s">
        <v>17</v>
      </c>
      <c r="F90" s="175" t="s">
        <v>154</v>
      </c>
      <c r="G90" s="172"/>
      <c r="H90" s="174" t="s">
        <v>17</v>
      </c>
      <c r="I90" s="176"/>
      <c r="J90" s="172"/>
      <c r="K90" s="172"/>
      <c r="L90" s="177"/>
      <c r="M90" s="178"/>
      <c r="N90" s="179"/>
      <c r="O90" s="179"/>
      <c r="P90" s="179"/>
      <c r="Q90" s="179"/>
      <c r="R90" s="179"/>
      <c r="S90" s="179"/>
      <c r="T90" s="180"/>
      <c r="AT90" s="181" t="s">
        <v>116</v>
      </c>
      <c r="AU90" s="181" t="s">
        <v>78</v>
      </c>
      <c r="AV90" s="12" t="s">
        <v>75</v>
      </c>
      <c r="AW90" s="12" t="s">
        <v>31</v>
      </c>
      <c r="AX90" s="12" t="s">
        <v>68</v>
      </c>
      <c r="AY90" s="181" t="s">
        <v>111</v>
      </c>
    </row>
    <row r="91" spans="1:65" s="13" customFormat="1" x14ac:dyDescent="0.2">
      <c r="B91" s="182"/>
      <c r="C91" s="183"/>
      <c r="D91" s="173" t="s">
        <v>116</v>
      </c>
      <c r="E91" s="184" t="s">
        <v>17</v>
      </c>
      <c r="F91" s="185" t="s">
        <v>75</v>
      </c>
      <c r="G91" s="183"/>
      <c r="H91" s="186">
        <v>1</v>
      </c>
      <c r="I91" s="187"/>
      <c r="J91" s="183"/>
      <c r="K91" s="183"/>
      <c r="L91" s="188"/>
      <c r="M91" s="201"/>
      <c r="N91" s="202"/>
      <c r="O91" s="202"/>
      <c r="P91" s="202"/>
      <c r="Q91" s="202"/>
      <c r="R91" s="202"/>
      <c r="S91" s="202"/>
      <c r="T91" s="203"/>
      <c r="AT91" s="192" t="s">
        <v>116</v>
      </c>
      <c r="AU91" s="192" t="s">
        <v>78</v>
      </c>
      <c r="AV91" s="13" t="s">
        <v>78</v>
      </c>
      <c r="AW91" s="13" t="s">
        <v>31</v>
      </c>
      <c r="AX91" s="13" t="s">
        <v>75</v>
      </c>
      <c r="AY91" s="192" t="s">
        <v>111</v>
      </c>
    </row>
    <row r="92" spans="1:65" s="11" customFormat="1" ht="22.9" customHeight="1" x14ac:dyDescent="0.2">
      <c r="B92" s="144"/>
      <c r="C92" s="145"/>
      <c r="D92" s="146" t="s">
        <v>67</v>
      </c>
      <c r="E92" s="199" t="s">
        <v>155</v>
      </c>
      <c r="F92" s="199" t="s">
        <v>156</v>
      </c>
      <c r="G92" s="145"/>
      <c r="H92" s="145"/>
      <c r="I92" s="148"/>
      <c r="J92" s="200">
        <f>BK92</f>
        <v>0</v>
      </c>
      <c r="K92" s="145"/>
      <c r="L92" s="150"/>
      <c r="M92" s="151"/>
      <c r="N92" s="152"/>
      <c r="O92" s="152"/>
      <c r="P92" s="153">
        <f>SUM(P93:P99)</f>
        <v>0</v>
      </c>
      <c r="Q92" s="152"/>
      <c r="R92" s="153">
        <f>SUM(R93:R99)</f>
        <v>0</v>
      </c>
      <c r="S92" s="152"/>
      <c r="T92" s="154">
        <f>SUM(T93:T99)</f>
        <v>0</v>
      </c>
      <c r="AR92" s="155" t="s">
        <v>115</v>
      </c>
      <c r="AT92" s="156" t="s">
        <v>67</v>
      </c>
      <c r="AU92" s="156" t="s">
        <v>75</v>
      </c>
      <c r="AY92" s="155" t="s">
        <v>111</v>
      </c>
      <c r="BK92" s="157">
        <f>SUM(BK93:BK99)</f>
        <v>0</v>
      </c>
    </row>
    <row r="93" spans="1:65" s="2" customFormat="1" ht="24.2" customHeight="1" x14ac:dyDescent="0.2">
      <c r="A93" s="33"/>
      <c r="B93" s="34"/>
      <c r="C93" s="158" t="s">
        <v>78</v>
      </c>
      <c r="D93" s="158" t="s">
        <v>112</v>
      </c>
      <c r="E93" s="159" t="s">
        <v>157</v>
      </c>
      <c r="F93" s="160" t="s">
        <v>158</v>
      </c>
      <c r="G93" s="161" t="s">
        <v>159</v>
      </c>
      <c r="H93" s="162">
        <v>1</v>
      </c>
      <c r="I93" s="163"/>
      <c r="J93" s="164">
        <f>ROUND(I93*H93,2)</f>
        <v>0</v>
      </c>
      <c r="K93" s="160" t="s">
        <v>17</v>
      </c>
      <c r="L93" s="38"/>
      <c r="M93" s="165" t="s">
        <v>17</v>
      </c>
      <c r="N93" s="166" t="s">
        <v>42</v>
      </c>
      <c r="O93" s="64"/>
      <c r="P93" s="167">
        <f>O93*H93</f>
        <v>0</v>
      </c>
      <c r="Q93" s="167">
        <v>0</v>
      </c>
      <c r="R93" s="167">
        <f>Q93*H93</f>
        <v>0</v>
      </c>
      <c r="S93" s="167">
        <v>0</v>
      </c>
      <c r="T93" s="168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69" t="s">
        <v>150</v>
      </c>
      <c r="AT93" s="169" t="s">
        <v>112</v>
      </c>
      <c r="AU93" s="169" t="s">
        <v>78</v>
      </c>
      <c r="AY93" s="16" t="s">
        <v>111</v>
      </c>
      <c r="BE93" s="170">
        <f>IF(N93="základní",J93,0)</f>
        <v>0</v>
      </c>
      <c r="BF93" s="170">
        <f>IF(N93="snížená",J93,0)</f>
        <v>0</v>
      </c>
      <c r="BG93" s="170">
        <f>IF(N93="zákl. přenesená",J93,0)</f>
        <v>0</v>
      </c>
      <c r="BH93" s="170">
        <f>IF(N93="sníž. přenesená",J93,0)</f>
        <v>0</v>
      </c>
      <c r="BI93" s="170">
        <f>IF(N93="nulová",J93,0)</f>
        <v>0</v>
      </c>
      <c r="BJ93" s="16" t="s">
        <v>115</v>
      </c>
      <c r="BK93" s="170">
        <f>ROUND(I93*H93,2)</f>
        <v>0</v>
      </c>
      <c r="BL93" s="16" t="s">
        <v>150</v>
      </c>
      <c r="BM93" s="169" t="s">
        <v>160</v>
      </c>
    </row>
    <row r="94" spans="1:65" s="13" customFormat="1" x14ac:dyDescent="0.2">
      <c r="B94" s="182"/>
      <c r="C94" s="183"/>
      <c r="D94" s="173" t="s">
        <v>116</v>
      </c>
      <c r="E94" s="184" t="s">
        <v>17</v>
      </c>
      <c r="F94" s="185" t="s">
        <v>75</v>
      </c>
      <c r="G94" s="183"/>
      <c r="H94" s="186">
        <v>1</v>
      </c>
      <c r="I94" s="187"/>
      <c r="J94" s="183"/>
      <c r="K94" s="183"/>
      <c r="L94" s="188"/>
      <c r="M94" s="201"/>
      <c r="N94" s="202"/>
      <c r="O94" s="202"/>
      <c r="P94" s="202"/>
      <c r="Q94" s="202"/>
      <c r="R94" s="202"/>
      <c r="S94" s="202"/>
      <c r="T94" s="203"/>
      <c r="AT94" s="192" t="s">
        <v>116</v>
      </c>
      <c r="AU94" s="192" t="s">
        <v>78</v>
      </c>
      <c r="AV94" s="13" t="s">
        <v>78</v>
      </c>
      <c r="AW94" s="13" t="s">
        <v>31</v>
      </c>
      <c r="AX94" s="13" t="s">
        <v>75</v>
      </c>
      <c r="AY94" s="192" t="s">
        <v>111</v>
      </c>
    </row>
    <row r="95" spans="1:65" s="2" customFormat="1" ht="24.2" customHeight="1" x14ac:dyDescent="0.2">
      <c r="A95" s="33"/>
      <c r="B95" s="34"/>
      <c r="C95" s="158" t="s">
        <v>132</v>
      </c>
      <c r="D95" s="158" t="s">
        <v>112</v>
      </c>
      <c r="E95" s="159" t="s">
        <v>161</v>
      </c>
      <c r="F95" s="160" t="s">
        <v>162</v>
      </c>
      <c r="G95" s="161" t="s">
        <v>159</v>
      </c>
      <c r="H95" s="162">
        <v>1</v>
      </c>
      <c r="I95" s="163"/>
      <c r="J95" s="164">
        <f>ROUND(I95*H95,2)</f>
        <v>0</v>
      </c>
      <c r="K95" s="160" t="s">
        <v>17</v>
      </c>
      <c r="L95" s="38"/>
      <c r="M95" s="165" t="s">
        <v>17</v>
      </c>
      <c r="N95" s="166" t="s">
        <v>42</v>
      </c>
      <c r="O95" s="64"/>
      <c r="P95" s="167">
        <f>O95*H95</f>
        <v>0</v>
      </c>
      <c r="Q95" s="167">
        <v>0</v>
      </c>
      <c r="R95" s="167">
        <f>Q95*H95</f>
        <v>0</v>
      </c>
      <c r="S95" s="167">
        <v>0</v>
      </c>
      <c r="T95" s="168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69" t="s">
        <v>150</v>
      </c>
      <c r="AT95" s="169" t="s">
        <v>112</v>
      </c>
      <c r="AU95" s="169" t="s">
        <v>78</v>
      </c>
      <c r="AY95" s="16" t="s">
        <v>111</v>
      </c>
      <c r="BE95" s="170">
        <f>IF(N95="základní",J95,0)</f>
        <v>0</v>
      </c>
      <c r="BF95" s="170">
        <f>IF(N95="snížená",J95,0)</f>
        <v>0</v>
      </c>
      <c r="BG95" s="170">
        <f>IF(N95="zákl. přenesená",J95,0)</f>
        <v>0</v>
      </c>
      <c r="BH95" s="170">
        <f>IF(N95="sníž. přenesená",J95,0)</f>
        <v>0</v>
      </c>
      <c r="BI95" s="170">
        <f>IF(N95="nulová",J95,0)</f>
        <v>0</v>
      </c>
      <c r="BJ95" s="16" t="s">
        <v>115</v>
      </c>
      <c r="BK95" s="170">
        <f>ROUND(I95*H95,2)</f>
        <v>0</v>
      </c>
      <c r="BL95" s="16" t="s">
        <v>150</v>
      </c>
      <c r="BM95" s="169" t="s">
        <v>163</v>
      </c>
    </row>
    <row r="96" spans="1:65" s="13" customFormat="1" x14ac:dyDescent="0.2">
      <c r="B96" s="182"/>
      <c r="C96" s="183"/>
      <c r="D96" s="173" t="s">
        <v>116</v>
      </c>
      <c r="E96" s="184" t="s">
        <v>17</v>
      </c>
      <c r="F96" s="185" t="s">
        <v>75</v>
      </c>
      <c r="G96" s="183"/>
      <c r="H96" s="186">
        <v>1</v>
      </c>
      <c r="I96" s="187"/>
      <c r="J96" s="183"/>
      <c r="K96" s="183"/>
      <c r="L96" s="188"/>
      <c r="M96" s="201"/>
      <c r="N96" s="202"/>
      <c r="O96" s="202"/>
      <c r="P96" s="202"/>
      <c r="Q96" s="202"/>
      <c r="R96" s="202"/>
      <c r="S96" s="202"/>
      <c r="T96" s="203"/>
      <c r="AT96" s="192" t="s">
        <v>116</v>
      </c>
      <c r="AU96" s="192" t="s">
        <v>78</v>
      </c>
      <c r="AV96" s="13" t="s">
        <v>78</v>
      </c>
      <c r="AW96" s="13" t="s">
        <v>31</v>
      </c>
      <c r="AX96" s="13" t="s">
        <v>75</v>
      </c>
      <c r="AY96" s="192" t="s">
        <v>111</v>
      </c>
    </row>
    <row r="97" spans="1:65" s="2" customFormat="1" ht="16.5" customHeight="1" x14ac:dyDescent="0.2">
      <c r="A97" s="33"/>
      <c r="B97" s="34"/>
      <c r="C97" s="158" t="s">
        <v>115</v>
      </c>
      <c r="D97" s="158" t="s">
        <v>112</v>
      </c>
      <c r="E97" s="159" t="s">
        <v>164</v>
      </c>
      <c r="F97" s="160" t="s">
        <v>165</v>
      </c>
      <c r="G97" s="161" t="s">
        <v>149</v>
      </c>
      <c r="H97" s="162">
        <v>1</v>
      </c>
      <c r="I97" s="163"/>
      <c r="J97" s="164">
        <f>ROUND(I97*H97,2)</f>
        <v>0</v>
      </c>
      <c r="K97" s="160" t="s">
        <v>17</v>
      </c>
      <c r="L97" s="38"/>
      <c r="M97" s="165" t="s">
        <v>17</v>
      </c>
      <c r="N97" s="166" t="s">
        <v>42</v>
      </c>
      <c r="O97" s="64"/>
      <c r="P97" s="167">
        <f>O97*H97</f>
        <v>0</v>
      </c>
      <c r="Q97" s="167">
        <v>0</v>
      </c>
      <c r="R97" s="167">
        <f>Q97*H97</f>
        <v>0</v>
      </c>
      <c r="S97" s="167">
        <v>0</v>
      </c>
      <c r="T97" s="168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69" t="s">
        <v>150</v>
      </c>
      <c r="AT97" s="169" t="s">
        <v>112</v>
      </c>
      <c r="AU97" s="169" t="s">
        <v>78</v>
      </c>
      <c r="AY97" s="16" t="s">
        <v>111</v>
      </c>
      <c r="BE97" s="170">
        <f>IF(N97="základní",J97,0)</f>
        <v>0</v>
      </c>
      <c r="BF97" s="170">
        <f>IF(N97="snížená",J97,0)</f>
        <v>0</v>
      </c>
      <c r="BG97" s="170">
        <f>IF(N97="zákl. přenesená",J97,0)</f>
        <v>0</v>
      </c>
      <c r="BH97" s="170">
        <f>IF(N97="sníž. přenesená",J97,0)</f>
        <v>0</v>
      </c>
      <c r="BI97" s="170">
        <f>IF(N97="nulová",J97,0)</f>
        <v>0</v>
      </c>
      <c r="BJ97" s="16" t="s">
        <v>115</v>
      </c>
      <c r="BK97" s="170">
        <f>ROUND(I97*H97,2)</f>
        <v>0</v>
      </c>
      <c r="BL97" s="16" t="s">
        <v>150</v>
      </c>
      <c r="BM97" s="169" t="s">
        <v>166</v>
      </c>
    </row>
    <row r="98" spans="1:65" s="12" customFormat="1" x14ac:dyDescent="0.2">
      <c r="B98" s="171"/>
      <c r="C98" s="172"/>
      <c r="D98" s="173" t="s">
        <v>116</v>
      </c>
      <c r="E98" s="174" t="s">
        <v>17</v>
      </c>
      <c r="F98" s="175" t="s">
        <v>197</v>
      </c>
      <c r="G98" s="172"/>
      <c r="H98" s="174" t="s">
        <v>17</v>
      </c>
      <c r="I98" s="176"/>
      <c r="J98" s="172"/>
      <c r="K98" s="172"/>
      <c r="L98" s="177"/>
      <c r="M98" s="178"/>
      <c r="N98" s="179"/>
      <c r="O98" s="179"/>
      <c r="P98" s="179"/>
      <c r="Q98" s="179"/>
      <c r="R98" s="179"/>
      <c r="S98" s="179"/>
      <c r="T98" s="180"/>
      <c r="AT98" s="181" t="s">
        <v>116</v>
      </c>
      <c r="AU98" s="181" t="s">
        <v>78</v>
      </c>
      <c r="AV98" s="12" t="s">
        <v>75</v>
      </c>
      <c r="AW98" s="12" t="s">
        <v>31</v>
      </c>
      <c r="AX98" s="12" t="s">
        <v>68</v>
      </c>
      <c r="AY98" s="181" t="s">
        <v>111</v>
      </c>
    </row>
    <row r="99" spans="1:65" s="13" customFormat="1" x14ac:dyDescent="0.2">
      <c r="B99" s="182"/>
      <c r="C99" s="183"/>
      <c r="D99" s="173" t="s">
        <v>116</v>
      </c>
      <c r="E99" s="184" t="s">
        <v>17</v>
      </c>
      <c r="F99" s="185" t="s">
        <v>75</v>
      </c>
      <c r="G99" s="183"/>
      <c r="H99" s="186">
        <v>1</v>
      </c>
      <c r="I99" s="187"/>
      <c r="J99" s="183"/>
      <c r="K99" s="183"/>
      <c r="L99" s="188"/>
      <c r="M99" s="201"/>
      <c r="N99" s="202"/>
      <c r="O99" s="202"/>
      <c r="P99" s="202"/>
      <c r="Q99" s="202"/>
      <c r="R99" s="202"/>
      <c r="S99" s="202"/>
      <c r="T99" s="203"/>
      <c r="AT99" s="192" t="s">
        <v>116</v>
      </c>
      <c r="AU99" s="192" t="s">
        <v>78</v>
      </c>
      <c r="AV99" s="13" t="s">
        <v>78</v>
      </c>
      <c r="AW99" s="13" t="s">
        <v>31</v>
      </c>
      <c r="AX99" s="13" t="s">
        <v>75</v>
      </c>
      <c r="AY99" s="192" t="s">
        <v>111</v>
      </c>
    </row>
    <row r="100" spans="1:65" s="11" customFormat="1" ht="22.9" customHeight="1" x14ac:dyDescent="0.2">
      <c r="B100" s="144"/>
      <c r="C100" s="145"/>
      <c r="D100" s="146" t="s">
        <v>67</v>
      </c>
      <c r="E100" s="199" t="s">
        <v>167</v>
      </c>
      <c r="F100" s="199" t="s">
        <v>168</v>
      </c>
      <c r="G100" s="145"/>
      <c r="H100" s="145"/>
      <c r="I100" s="148"/>
      <c r="J100" s="200">
        <f>BK100</f>
        <v>0</v>
      </c>
      <c r="K100" s="145"/>
      <c r="L100" s="150"/>
      <c r="M100" s="151"/>
      <c r="N100" s="152"/>
      <c r="O100" s="152"/>
      <c r="P100" s="153">
        <f>SUM(P101:P102)</f>
        <v>0</v>
      </c>
      <c r="Q100" s="152"/>
      <c r="R100" s="153">
        <f>SUM(R101:R102)</f>
        <v>0</v>
      </c>
      <c r="S100" s="152"/>
      <c r="T100" s="154">
        <f>SUM(T101:T102)</f>
        <v>0</v>
      </c>
      <c r="AR100" s="155" t="s">
        <v>115</v>
      </c>
      <c r="AT100" s="156" t="s">
        <v>67</v>
      </c>
      <c r="AU100" s="156" t="s">
        <v>75</v>
      </c>
      <c r="AY100" s="155" t="s">
        <v>111</v>
      </c>
      <c r="BK100" s="157">
        <f>SUM(BK101:BK102)</f>
        <v>0</v>
      </c>
    </row>
    <row r="101" spans="1:65" s="2" customFormat="1" ht="16.5" customHeight="1" x14ac:dyDescent="0.2">
      <c r="A101" s="33"/>
      <c r="B101" s="34"/>
      <c r="C101" s="158" t="s">
        <v>169</v>
      </c>
      <c r="D101" s="158" t="s">
        <v>112</v>
      </c>
      <c r="E101" s="159" t="s">
        <v>170</v>
      </c>
      <c r="F101" s="160" t="s">
        <v>171</v>
      </c>
      <c r="G101" s="161" t="s">
        <v>149</v>
      </c>
      <c r="H101" s="162">
        <v>1</v>
      </c>
      <c r="I101" s="163"/>
      <c r="J101" s="164">
        <f>ROUND(I101*H101,2)</f>
        <v>0</v>
      </c>
      <c r="K101" s="160" t="s">
        <v>17</v>
      </c>
      <c r="L101" s="38"/>
      <c r="M101" s="165" t="s">
        <v>17</v>
      </c>
      <c r="N101" s="166" t="s">
        <v>42</v>
      </c>
      <c r="O101" s="64"/>
      <c r="P101" s="167">
        <f>O101*H101</f>
        <v>0</v>
      </c>
      <c r="Q101" s="167">
        <v>0</v>
      </c>
      <c r="R101" s="167">
        <f>Q101*H101</f>
        <v>0</v>
      </c>
      <c r="S101" s="167">
        <v>0</v>
      </c>
      <c r="T101" s="168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69" t="s">
        <v>172</v>
      </c>
      <c r="AT101" s="169" t="s">
        <v>112</v>
      </c>
      <c r="AU101" s="169" t="s">
        <v>78</v>
      </c>
      <c r="AY101" s="16" t="s">
        <v>111</v>
      </c>
      <c r="BE101" s="170">
        <f>IF(N101="základní",J101,0)</f>
        <v>0</v>
      </c>
      <c r="BF101" s="170">
        <f>IF(N101="snížená",J101,0)</f>
        <v>0</v>
      </c>
      <c r="BG101" s="170">
        <f>IF(N101="zákl. přenesená",J101,0)</f>
        <v>0</v>
      </c>
      <c r="BH101" s="170">
        <f>IF(N101="sníž. přenesená",J101,0)</f>
        <v>0</v>
      </c>
      <c r="BI101" s="170">
        <f>IF(N101="nulová",J101,0)</f>
        <v>0</v>
      </c>
      <c r="BJ101" s="16" t="s">
        <v>115</v>
      </c>
      <c r="BK101" s="170">
        <f>ROUND(I101*H101,2)</f>
        <v>0</v>
      </c>
      <c r="BL101" s="16" t="s">
        <v>172</v>
      </c>
      <c r="BM101" s="169" t="s">
        <v>173</v>
      </c>
    </row>
    <row r="102" spans="1:65" s="13" customFormat="1" x14ac:dyDescent="0.2">
      <c r="B102" s="182"/>
      <c r="C102" s="183"/>
      <c r="D102" s="173" t="s">
        <v>116</v>
      </c>
      <c r="E102" s="184" t="s">
        <v>17</v>
      </c>
      <c r="F102" s="185" t="s">
        <v>75</v>
      </c>
      <c r="G102" s="183"/>
      <c r="H102" s="186">
        <v>1</v>
      </c>
      <c r="I102" s="187"/>
      <c r="J102" s="183"/>
      <c r="K102" s="183"/>
      <c r="L102" s="188"/>
      <c r="M102" s="201"/>
      <c r="N102" s="202"/>
      <c r="O102" s="202"/>
      <c r="P102" s="202"/>
      <c r="Q102" s="202"/>
      <c r="R102" s="202"/>
      <c r="S102" s="202"/>
      <c r="T102" s="203"/>
      <c r="AT102" s="192" t="s">
        <v>116</v>
      </c>
      <c r="AU102" s="192" t="s">
        <v>78</v>
      </c>
      <c r="AV102" s="13" t="s">
        <v>78</v>
      </c>
      <c r="AW102" s="13" t="s">
        <v>31</v>
      </c>
      <c r="AX102" s="13" t="s">
        <v>75</v>
      </c>
      <c r="AY102" s="192" t="s">
        <v>111</v>
      </c>
    </row>
    <row r="103" spans="1:65" s="11" customFormat="1" ht="22.9" customHeight="1" x14ac:dyDescent="0.2">
      <c r="B103" s="144"/>
      <c r="C103" s="145"/>
      <c r="D103" s="146" t="s">
        <v>67</v>
      </c>
      <c r="E103" s="199" t="s">
        <v>174</v>
      </c>
      <c r="F103" s="199" t="s">
        <v>175</v>
      </c>
      <c r="G103" s="145"/>
      <c r="H103" s="145"/>
      <c r="I103" s="148"/>
      <c r="J103" s="200">
        <f>BK103</f>
        <v>0</v>
      </c>
      <c r="K103" s="145"/>
      <c r="L103" s="150"/>
      <c r="M103" s="151"/>
      <c r="N103" s="152"/>
      <c r="O103" s="152"/>
      <c r="P103" s="153">
        <f>SUM(P104:P106)</f>
        <v>0</v>
      </c>
      <c r="Q103" s="152"/>
      <c r="R103" s="153">
        <f>SUM(R104:R106)</f>
        <v>0</v>
      </c>
      <c r="S103" s="152"/>
      <c r="T103" s="154">
        <f>SUM(T104:T106)</f>
        <v>0</v>
      </c>
      <c r="AR103" s="155" t="s">
        <v>115</v>
      </c>
      <c r="AT103" s="156" t="s">
        <v>67</v>
      </c>
      <c r="AU103" s="156" t="s">
        <v>75</v>
      </c>
      <c r="AY103" s="155" t="s">
        <v>111</v>
      </c>
      <c r="BK103" s="157">
        <f>SUM(BK104:BK106)</f>
        <v>0</v>
      </c>
    </row>
    <row r="104" spans="1:65" s="2" customFormat="1" ht="16.5" customHeight="1" x14ac:dyDescent="0.2">
      <c r="A104" s="33"/>
      <c r="B104" s="34"/>
      <c r="C104" s="158" t="s">
        <v>176</v>
      </c>
      <c r="D104" s="158" t="s">
        <v>112</v>
      </c>
      <c r="E104" s="159" t="s">
        <v>177</v>
      </c>
      <c r="F104" s="160" t="s">
        <v>178</v>
      </c>
      <c r="G104" s="161" t="s">
        <v>149</v>
      </c>
      <c r="H104" s="162">
        <v>1</v>
      </c>
      <c r="I104" s="163"/>
      <c r="J104" s="164">
        <f>ROUND(I104*H104,2)</f>
        <v>0</v>
      </c>
      <c r="K104" s="160" t="s">
        <v>17</v>
      </c>
      <c r="L104" s="38"/>
      <c r="M104" s="165" t="s">
        <v>17</v>
      </c>
      <c r="N104" s="166" t="s">
        <v>42</v>
      </c>
      <c r="O104" s="64"/>
      <c r="P104" s="167">
        <f>O104*H104</f>
        <v>0</v>
      </c>
      <c r="Q104" s="167">
        <v>0</v>
      </c>
      <c r="R104" s="167">
        <f>Q104*H104</f>
        <v>0</v>
      </c>
      <c r="S104" s="167">
        <v>0</v>
      </c>
      <c r="T104" s="168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69" t="s">
        <v>172</v>
      </c>
      <c r="AT104" s="169" t="s">
        <v>112</v>
      </c>
      <c r="AU104" s="169" t="s">
        <v>78</v>
      </c>
      <c r="AY104" s="16" t="s">
        <v>111</v>
      </c>
      <c r="BE104" s="170">
        <f>IF(N104="základní",J104,0)</f>
        <v>0</v>
      </c>
      <c r="BF104" s="170">
        <f>IF(N104="snížená",J104,0)</f>
        <v>0</v>
      </c>
      <c r="BG104" s="170">
        <f>IF(N104="zákl. přenesená",J104,0)</f>
        <v>0</v>
      </c>
      <c r="BH104" s="170">
        <f>IF(N104="sníž. přenesená",J104,0)</f>
        <v>0</v>
      </c>
      <c r="BI104" s="170">
        <f>IF(N104="nulová",J104,0)</f>
        <v>0</v>
      </c>
      <c r="BJ104" s="16" t="s">
        <v>115</v>
      </c>
      <c r="BK104" s="170">
        <f>ROUND(I104*H104,2)</f>
        <v>0</v>
      </c>
      <c r="BL104" s="16" t="s">
        <v>172</v>
      </c>
      <c r="BM104" s="169" t="s">
        <v>179</v>
      </c>
    </row>
    <row r="105" spans="1:65" s="12" customFormat="1" x14ac:dyDescent="0.2">
      <c r="B105" s="171"/>
      <c r="C105" s="172"/>
      <c r="D105" s="173" t="s">
        <v>116</v>
      </c>
      <c r="E105" s="174" t="s">
        <v>17</v>
      </c>
      <c r="F105" s="175" t="s">
        <v>180</v>
      </c>
      <c r="G105" s="172"/>
      <c r="H105" s="174" t="s">
        <v>17</v>
      </c>
      <c r="I105" s="176"/>
      <c r="J105" s="172"/>
      <c r="K105" s="172"/>
      <c r="L105" s="177"/>
      <c r="M105" s="178"/>
      <c r="N105" s="179"/>
      <c r="O105" s="179"/>
      <c r="P105" s="179"/>
      <c r="Q105" s="179"/>
      <c r="R105" s="179"/>
      <c r="S105" s="179"/>
      <c r="T105" s="180"/>
      <c r="AT105" s="181" t="s">
        <v>116</v>
      </c>
      <c r="AU105" s="181" t="s">
        <v>78</v>
      </c>
      <c r="AV105" s="12" t="s">
        <v>75</v>
      </c>
      <c r="AW105" s="12" t="s">
        <v>31</v>
      </c>
      <c r="AX105" s="12" t="s">
        <v>68</v>
      </c>
      <c r="AY105" s="181" t="s">
        <v>111</v>
      </c>
    </row>
    <row r="106" spans="1:65" s="13" customFormat="1" x14ac:dyDescent="0.2">
      <c r="B106" s="182"/>
      <c r="C106" s="183"/>
      <c r="D106" s="173" t="s">
        <v>116</v>
      </c>
      <c r="E106" s="184" t="s">
        <v>17</v>
      </c>
      <c r="F106" s="185" t="s">
        <v>75</v>
      </c>
      <c r="G106" s="183"/>
      <c r="H106" s="186">
        <v>1</v>
      </c>
      <c r="I106" s="187"/>
      <c r="J106" s="183"/>
      <c r="K106" s="183"/>
      <c r="L106" s="188"/>
      <c r="M106" s="189"/>
      <c r="N106" s="190"/>
      <c r="O106" s="190"/>
      <c r="P106" s="190"/>
      <c r="Q106" s="190"/>
      <c r="R106" s="190"/>
      <c r="S106" s="190"/>
      <c r="T106" s="191"/>
      <c r="AT106" s="192" t="s">
        <v>116</v>
      </c>
      <c r="AU106" s="192" t="s">
        <v>78</v>
      </c>
      <c r="AV106" s="13" t="s">
        <v>78</v>
      </c>
      <c r="AW106" s="13" t="s">
        <v>31</v>
      </c>
      <c r="AX106" s="13" t="s">
        <v>75</v>
      </c>
      <c r="AY106" s="192" t="s">
        <v>111</v>
      </c>
    </row>
    <row r="107" spans="1:65" s="2" customFormat="1" ht="6.95" customHeight="1" x14ac:dyDescent="0.2">
      <c r="A107" s="33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8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VD Velký Osek - DPK</vt:lpstr>
      <vt:lpstr>SO 02 - VD Velký Osek- HPK</vt:lpstr>
      <vt:lpstr>VON - Vedlejší a ostatní ...</vt:lpstr>
      <vt:lpstr>'Rekapitulace stavby'!Názvy_tisku</vt:lpstr>
      <vt:lpstr>'SO 01 - VD Velký Osek - DPK'!Názvy_tisku</vt:lpstr>
      <vt:lpstr>'SO 02 - VD Velký Osek- HPK'!Názvy_tisku</vt:lpstr>
      <vt:lpstr>'VON - Vedlejší a ostatní ...'!Názvy_tisku</vt:lpstr>
      <vt:lpstr>'Rekapitulace stavby'!Oblast_tisku</vt:lpstr>
      <vt:lpstr>'SO 01 - VD Velký Osek - DPK'!Oblast_tisku</vt:lpstr>
      <vt:lpstr>'SO 02 - VD Velký Osek- HPK'!Oblast_tisku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Adamíra</dc:creator>
  <cp:lastModifiedBy>Marcel Chmelík</cp:lastModifiedBy>
  <dcterms:created xsi:type="dcterms:W3CDTF">2024-11-01T11:44:37Z</dcterms:created>
  <dcterms:modified xsi:type="dcterms:W3CDTF">2025-01-21T10:29:49Z</dcterms:modified>
</cp:coreProperties>
</file>